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85" windowWidth="18915" windowHeight="7305" activeTab="4"/>
  </bookViews>
  <sheets>
    <sheet name="Hoja1" sheetId="1" r:id="rId1"/>
    <sheet name="Hoja2" sheetId="2" r:id="rId2"/>
    <sheet name="Hoja3" sheetId="3" r:id="rId3"/>
    <sheet name="Hoja4" sheetId="4" r:id="rId4"/>
    <sheet name="Hoja5" sheetId="5" r:id="rId5"/>
    <sheet name="Hoja6" sheetId="6" r:id="rId6"/>
    <sheet name="Hoja7" sheetId="7" r:id="rId7"/>
  </sheets>
  <calcPr calcId="144525"/>
</workbook>
</file>

<file path=xl/calcChain.xml><?xml version="1.0" encoding="utf-8"?>
<calcChain xmlns="http://schemas.openxmlformats.org/spreadsheetml/2006/main">
  <c r="G60" i="5" l="1"/>
  <c r="F57" i="5"/>
  <c r="E57" i="5"/>
  <c r="G55" i="5"/>
  <c r="G54" i="5"/>
  <c r="G53" i="5"/>
  <c r="G52" i="5"/>
  <c r="G51" i="5"/>
  <c r="G50" i="5"/>
  <c r="G58" i="5" s="1"/>
  <c r="G70" i="5" s="1"/>
  <c r="G71" i="5" l="1"/>
  <c r="G72" i="5" s="1"/>
  <c r="G73" i="5" s="1"/>
  <c r="G75" i="5" s="1"/>
  <c r="G36" i="4"/>
  <c r="G76" i="5" l="1"/>
  <c r="G77" i="5" s="1"/>
  <c r="H41" i="3"/>
  <c r="G41" i="3"/>
  <c r="M9" i="1"/>
  <c r="C13" i="1"/>
  <c r="G81" i="5" l="1"/>
  <c r="G82" i="5" s="1"/>
  <c r="G78" i="5"/>
  <c r="E13" i="5" l="1"/>
  <c r="G34" i="5" s="1"/>
  <c r="G10" i="5"/>
  <c r="G11" i="5"/>
  <c r="G9" i="5"/>
  <c r="P32" i="5"/>
  <c r="P33" i="5"/>
  <c r="P34" i="5"/>
  <c r="P35" i="5"/>
  <c r="P36" i="5"/>
  <c r="P37" i="5"/>
  <c r="P38" i="5"/>
  <c r="P31" i="5"/>
  <c r="P30" i="5"/>
  <c r="G20" i="4"/>
  <c r="G14" i="5" l="1"/>
  <c r="G26" i="5" s="1"/>
  <c r="G27" i="5"/>
  <c r="G28" i="5" s="1"/>
  <c r="G29" i="5" s="1"/>
  <c r="G84" i="5" l="1"/>
  <c r="C23" i="6" l="1"/>
  <c r="K7" i="1" l="1"/>
  <c r="K8" i="1"/>
  <c r="M8" i="1" s="1"/>
  <c r="K10" i="1"/>
  <c r="M10" i="1" s="1"/>
  <c r="I22" i="3"/>
  <c r="G25" i="4" s="1"/>
  <c r="I14" i="3"/>
  <c r="G7" i="4" s="1"/>
  <c r="I29" i="3"/>
  <c r="G15" i="4" s="1"/>
  <c r="I36" i="3"/>
  <c r="G30" i="4" s="1"/>
  <c r="I10" i="3"/>
  <c r="I37" i="3"/>
  <c r="G31" i="4" s="1"/>
  <c r="I12" i="3"/>
  <c r="I13" i="3"/>
  <c r="G22" i="4" s="1"/>
  <c r="I15" i="3"/>
  <c r="G8" i="4" s="1"/>
  <c r="I16" i="3"/>
  <c r="I17" i="3"/>
  <c r="G9" i="4" s="1"/>
  <c r="I18" i="3"/>
  <c r="G23" i="4" s="1"/>
  <c r="I19" i="3"/>
  <c r="G10" i="4" s="1"/>
  <c r="I20" i="3"/>
  <c r="G24" i="4" s="1"/>
  <c r="I21" i="3"/>
  <c r="G11" i="4" s="1"/>
  <c r="I23" i="3"/>
  <c r="G12" i="4" s="1"/>
  <c r="I24" i="3"/>
  <c r="G26" i="4" s="1"/>
  <c r="I33" i="3"/>
  <c r="G17" i="4" s="1"/>
  <c r="I25" i="3"/>
  <c r="G27" i="4" s="1"/>
  <c r="I26" i="3"/>
  <c r="G13" i="4" s="1"/>
  <c r="I27" i="3"/>
  <c r="I28" i="3"/>
  <c r="G14" i="4" s="1"/>
  <c r="I30" i="3"/>
  <c r="G16" i="4" s="1"/>
  <c r="I31" i="3"/>
  <c r="I32" i="3"/>
  <c r="G28" i="4" s="1"/>
  <c r="I34" i="3"/>
  <c r="G18" i="4" s="1"/>
  <c r="I35" i="3"/>
  <c r="G29" i="4" s="1"/>
  <c r="I38" i="3"/>
  <c r="G19" i="4" s="1"/>
  <c r="I11" i="3"/>
  <c r="G21" i="4" s="1"/>
  <c r="L7" i="2"/>
  <c r="L8" i="2"/>
  <c r="L10" i="2"/>
  <c r="F7" i="2"/>
  <c r="F8" i="2"/>
  <c r="F10" i="2"/>
  <c r="E7" i="2"/>
  <c r="E8" i="2"/>
  <c r="E10" i="2"/>
  <c r="D7" i="2"/>
  <c r="D8" i="2"/>
  <c r="D10" i="2"/>
  <c r="C7" i="2"/>
  <c r="C8" i="2"/>
  <c r="C10" i="2"/>
  <c r="I13" i="1"/>
  <c r="H13" i="1"/>
  <c r="E13" i="1"/>
  <c r="J7" i="1"/>
  <c r="J8" i="1"/>
  <c r="I8" i="2" s="1"/>
  <c r="G6" i="4" l="1"/>
  <c r="I41" i="3"/>
  <c r="J41" i="3" s="1"/>
  <c r="J5" i="3" s="1"/>
  <c r="K10" i="2"/>
  <c r="J13" i="1"/>
  <c r="J8" i="2"/>
  <c r="K8" i="2"/>
  <c r="N7" i="1"/>
  <c r="E11" i="2"/>
  <c r="N10" i="1"/>
  <c r="J10" i="2"/>
  <c r="I10" i="2"/>
  <c r="C11" i="2"/>
  <c r="N8" i="1"/>
  <c r="I7" i="2"/>
  <c r="J7" i="2"/>
  <c r="K7" i="2"/>
  <c r="F11" i="2"/>
  <c r="D11" i="2"/>
  <c r="L11" i="2"/>
  <c r="J11" i="2" l="1"/>
  <c r="M8" i="2"/>
  <c r="N8" i="2" s="1"/>
  <c r="O8" i="2" s="1"/>
  <c r="M7" i="2"/>
  <c r="N7" i="2" s="1"/>
  <c r="O7" i="2" s="1"/>
  <c r="M10" i="2"/>
  <c r="N10" i="2" s="1"/>
  <c r="O10" i="2" s="1"/>
  <c r="K11" i="2"/>
  <c r="I11" i="2"/>
  <c r="K13" i="1"/>
  <c r="M11" i="2" l="1"/>
  <c r="M13" i="1"/>
  <c r="N13" i="1"/>
  <c r="O11" i="2" l="1"/>
  <c r="N11" i="2"/>
  <c r="L13" i="1"/>
</calcChain>
</file>

<file path=xl/sharedStrings.xml><?xml version="1.0" encoding="utf-8"?>
<sst xmlns="http://schemas.openxmlformats.org/spreadsheetml/2006/main" count="495" uniqueCount="301">
  <si>
    <t>PLANILLA DE NOMINA</t>
  </si>
  <si>
    <t>EMPLEADO</t>
  </si>
  <si>
    <t>SALARIO BASICO</t>
  </si>
  <si>
    <t>DIAS TRABAJADOS</t>
  </si>
  <si>
    <t>PAGOS</t>
  </si>
  <si>
    <t>HORAS EXTRAS</t>
  </si>
  <si>
    <t>DEVENGADO SIN AUXILIO DE TRANSPORTE</t>
  </si>
  <si>
    <t>DEVENGADO CON AUXILIO DE TRANSPORTE</t>
  </si>
  <si>
    <t>Ajustes y deducciones empleados</t>
  </si>
  <si>
    <t>EPS 4%</t>
  </si>
  <si>
    <t>FP 4%</t>
  </si>
  <si>
    <t>TOTAL DEDUCCIONES</t>
  </si>
  <si>
    <t>NETO</t>
  </si>
  <si>
    <t>TOTALES</t>
  </si>
  <si>
    <t>DEVENGADO DEL PERIODO</t>
  </si>
  <si>
    <t>OP No</t>
  </si>
  <si>
    <t>REFERENCIA</t>
  </si>
  <si>
    <t>FECHA</t>
  </si>
  <si>
    <t>FACTURA</t>
  </si>
  <si>
    <t>DOCUMENTO</t>
  </si>
  <si>
    <t>MP (A&amp;B)</t>
  </si>
  <si>
    <t>MOD &amp; MOI</t>
  </si>
  <si>
    <t>OTROS CIS</t>
  </si>
  <si>
    <t>TOTAL</t>
  </si>
  <si>
    <t>F Inicio</t>
  </si>
  <si>
    <t>Cantidad</t>
  </si>
  <si>
    <t>Costo total</t>
  </si>
  <si>
    <t>Recepcionista</t>
  </si>
  <si>
    <t>Camarera</t>
  </si>
  <si>
    <t>Supernumerario</t>
  </si>
  <si>
    <t>VALOR AUX  TRANSPORTE</t>
  </si>
  <si>
    <t>Colchón</t>
  </si>
  <si>
    <t>Almohada</t>
  </si>
  <si>
    <t>Cobija</t>
  </si>
  <si>
    <t>Sabanas</t>
  </si>
  <si>
    <t>Fundas</t>
  </si>
  <si>
    <t>Lamparas</t>
  </si>
  <si>
    <t>Cuadros</t>
  </si>
  <si>
    <t xml:space="preserve">Silla Mesedora </t>
  </si>
  <si>
    <t xml:space="preserve">Espejos </t>
  </si>
  <si>
    <t xml:space="preserve">Mesa Noche </t>
  </si>
  <si>
    <t>Lavamanos</t>
  </si>
  <si>
    <t>Perchero</t>
  </si>
  <si>
    <t>Bombillas</t>
  </si>
  <si>
    <t>Cortinas</t>
  </si>
  <si>
    <t>Ama de llaves</t>
  </si>
  <si>
    <t>Mantenimiento</t>
  </si>
  <si>
    <t xml:space="preserve"> </t>
  </si>
  <si>
    <t>RECARGOS NOCT</t>
  </si>
  <si>
    <t>RECETA ESTANDAR</t>
  </si>
  <si>
    <t>NOMBRE DE LA PREPARACION</t>
  </si>
  <si>
    <t>Categoría</t>
  </si>
  <si>
    <t>Código</t>
  </si>
  <si>
    <t>Receta No</t>
  </si>
  <si>
    <t>País</t>
  </si>
  <si>
    <t>Fecha</t>
  </si>
  <si>
    <t>Porciones</t>
  </si>
  <si>
    <t>PLATO PRINCIPAL</t>
  </si>
  <si>
    <t>Ingrediente</t>
  </si>
  <si>
    <t>Unidad de Medida</t>
  </si>
  <si>
    <t>Vlr Unidad</t>
  </si>
  <si>
    <t>Vlr Total</t>
  </si>
  <si>
    <t>Costo Materia Prima Plato Principal</t>
  </si>
  <si>
    <t>ACOMPAÑANTE</t>
  </si>
  <si>
    <t>Costo Acompañante</t>
  </si>
  <si>
    <t>PREPARACION</t>
  </si>
  <si>
    <t>Preparacion</t>
  </si>
  <si>
    <t>Medio de Coccion</t>
  </si>
  <si>
    <t>Tipo de coccion</t>
  </si>
  <si>
    <t>Metodo de Coccion</t>
  </si>
  <si>
    <t>Tiempo de preparacion</t>
  </si>
  <si>
    <t>COSTEO</t>
  </si>
  <si>
    <t>Costo total de la Materia Prima</t>
  </si>
  <si>
    <t>Margen de Error o Variacion en %</t>
  </si>
  <si>
    <t>Costo Total de la preparacion</t>
  </si>
  <si>
    <t>Costo de una Porcion</t>
  </si>
  <si>
    <t>% Costo Materia Prima Establecida por Gerencia</t>
  </si>
  <si>
    <t>Precio Potencial de Venta de una Porcion</t>
  </si>
  <si>
    <t>% Impuesto al Valor Agregado IVA O INC</t>
  </si>
  <si>
    <t>Precio Potencial de Venta  con Impuesto</t>
  </si>
  <si>
    <t>Peso Porcion (En gramos)</t>
  </si>
  <si>
    <t>COSTO PARA LA CARTA</t>
  </si>
  <si>
    <t>Precio Para la Carta de Cada Porcion (Por redondeo)</t>
  </si>
  <si>
    <t>Precio Real de Venta de una Porcion</t>
  </si>
  <si>
    <t>Impuesto Generado al Vender cada Porcion</t>
  </si>
  <si>
    <t>OTROS DATOS ADMINISTRATIVOS</t>
  </si>
  <si>
    <t>% Real Costo de Materia Prima</t>
  </si>
  <si>
    <t>PROVISION EMPLEADOR SEGURIDAD SOCIAL</t>
  </si>
  <si>
    <t>PROVISION EMPLEADOR PARAFISCALES</t>
  </si>
  <si>
    <t>PROVISIONES PRESTACIONES SOCIALES EMPLEADOR</t>
  </si>
  <si>
    <t>TOTAL PROVISIONES</t>
  </si>
  <si>
    <t>DEVENG CON AT + TOTAL PROVISIONES</t>
  </si>
  <si>
    <t>AFS (EPS) 8.5%</t>
  </si>
  <si>
    <t>AFP (FP) 12%</t>
  </si>
  <si>
    <t>ARL</t>
  </si>
  <si>
    <t>CAJAS 4%</t>
  </si>
  <si>
    <t>ICBF 3%</t>
  </si>
  <si>
    <t>SENA 2%</t>
  </si>
  <si>
    <t>CESANTIAS 8.33%</t>
  </si>
  <si>
    <t>INTERES 1%</t>
  </si>
  <si>
    <t>PRIMA 8.33%</t>
  </si>
  <si>
    <t>VACACIONES 4.17%</t>
  </si>
  <si>
    <t>SALARIO MINIMO</t>
  </si>
  <si>
    <t>AUX TRANSPORTE</t>
  </si>
  <si>
    <t>NIVELES</t>
  </si>
  <si>
    <t>CLASE RIESGO</t>
  </si>
  <si>
    <t>I</t>
  </si>
  <si>
    <t>II</t>
  </si>
  <si>
    <t>VALOR INICIAL</t>
  </si>
  <si>
    <t>VLR INICIAL</t>
  </si>
  <si>
    <t>III</t>
  </si>
  <si>
    <t>IV</t>
  </si>
  <si>
    <t>V</t>
  </si>
  <si>
    <t>Telefono</t>
  </si>
  <si>
    <t>VLR UNIT</t>
  </si>
  <si>
    <t>Calentador H2O</t>
  </si>
  <si>
    <t>Mesa TV</t>
  </si>
  <si>
    <t>Toallas Cuerpo</t>
  </si>
  <si>
    <t>Toallas Manos</t>
  </si>
  <si>
    <t>Aire Acond</t>
  </si>
  <si>
    <t>Duvet</t>
  </si>
  <si>
    <t>Closet</t>
  </si>
  <si>
    <t>Sanitario</t>
  </si>
  <si>
    <t>Cama King</t>
  </si>
  <si>
    <t>Aux Mantenimiento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</si>
  <si>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</si>
  <si>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</si>
  <si>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</si>
  <si>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</si>
  <si>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</si>
  <si>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</si>
  <si>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</si>
  <si>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</si>
  <si>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</si>
  <si>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</si>
  <si>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</si>
  <si>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</si>
  <si>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</si>
  <si>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</si>
  <si>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</si>
  <si>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</si>
  <si>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</si>
  <si>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</si>
  <si>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</si>
  <si>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</si>
  <si>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</si>
  <si>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</si>
  <si>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</si>
  <si>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</si>
  <si>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</si>
  <si>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A27</t>
  </si>
  <si>
    <t>A28</t>
  </si>
  <si>
    <t>A29</t>
  </si>
  <si>
    <t>A30</t>
  </si>
  <si>
    <t>Atencion Recibida</t>
  </si>
  <si>
    <t>limpieza</t>
  </si>
  <si>
    <t>Comodidad de la Habitación</t>
  </si>
  <si>
    <t>Relación Calidad-Precio</t>
  </si>
  <si>
    <t xml:space="preserve">Mantenimiento General de la Habitación </t>
  </si>
  <si>
    <t>Estado de las Instalaciones</t>
  </si>
  <si>
    <t>¿Recomendaria el Hotel?</t>
  </si>
  <si>
    <t>ENCUENTAS DE SERVICIOS</t>
  </si>
  <si>
    <t>Calificación Promedio</t>
  </si>
  <si>
    <t xml:space="preserve">PRODUCTO HABITACION SENCILLA </t>
  </si>
  <si>
    <t>G001</t>
  </si>
  <si>
    <t>ACTIVOS FIJOS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</si>
  <si>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</si>
  <si>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</si>
  <si>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</si>
  <si>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</si>
  <si>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</si>
  <si>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</si>
  <si>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</si>
  <si>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</si>
  <si>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</si>
  <si>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</si>
  <si>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</si>
  <si>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</si>
  <si>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</si>
  <si>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</si>
  <si>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</si>
  <si>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</si>
  <si>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</si>
  <si>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</si>
  <si>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</si>
  <si>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</si>
  <si>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</si>
  <si>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</si>
  <si>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</si>
  <si>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</si>
  <si>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</si>
  <si>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C11</t>
  </si>
  <si>
    <t>INGREDIENTE</t>
  </si>
  <si>
    <t>Arroz</t>
  </si>
  <si>
    <t xml:space="preserve">Pimenton </t>
  </si>
  <si>
    <t xml:space="preserve">Sal </t>
  </si>
  <si>
    <t>Papas</t>
  </si>
  <si>
    <t>Carne</t>
  </si>
  <si>
    <t>Tomate</t>
  </si>
  <si>
    <t>Cebolla</t>
  </si>
  <si>
    <t>Aceite</t>
  </si>
  <si>
    <t>lb</t>
  </si>
  <si>
    <t>k</t>
  </si>
  <si>
    <t>lt</t>
  </si>
  <si>
    <t>INGREDIENTES RECETA COMPLEMENTARIA</t>
  </si>
  <si>
    <t xml:space="preserve">Cebolla </t>
  </si>
  <si>
    <t>gr</t>
  </si>
  <si>
    <t>Platano</t>
  </si>
  <si>
    <t>Pimenton</t>
  </si>
  <si>
    <t>Sal</t>
  </si>
  <si>
    <t>cc</t>
  </si>
  <si>
    <t>TABLA DE CONTROL DE PRECIOS DE COMPRA Y COSTOS DE PRODUCCION</t>
  </si>
  <si>
    <t>No</t>
  </si>
  <si>
    <t>Ingredientes</t>
  </si>
  <si>
    <t>Valores de Compra</t>
  </si>
  <si>
    <t>Unidad</t>
  </si>
  <si>
    <t>Vlr Unitario</t>
  </si>
  <si>
    <t>Equivalencia</t>
  </si>
  <si>
    <t>Costo de produccion</t>
  </si>
  <si>
    <t>Costo de Unidad</t>
  </si>
  <si>
    <t>Papa</t>
  </si>
  <si>
    <t xml:space="preserve">Tomate </t>
  </si>
  <si>
    <t>Puré de Papa</t>
  </si>
  <si>
    <t>2 Porciones</t>
  </si>
  <si>
    <t xml:space="preserve">INGREDIENTES RECETA PRINCIPAL </t>
  </si>
  <si>
    <t>Almuerzo Casero</t>
  </si>
  <si>
    <t>Margen de Error</t>
  </si>
  <si>
    <t>Porcentaje MP</t>
  </si>
  <si>
    <t>INC</t>
  </si>
  <si>
    <t>NOMBRE DE LA PREPARACION:  PURE DE PAPA</t>
  </si>
  <si>
    <t>PURE DE PAPA</t>
  </si>
  <si>
    <t>RECETA COMPLEMENTARIA</t>
  </si>
  <si>
    <t>Puré papa</t>
  </si>
  <si>
    <t>Pure Papa</t>
  </si>
  <si>
    <t>P/P</t>
  </si>
  <si>
    <t>DETALLE</t>
  </si>
  <si>
    <t>CANTIDAD</t>
  </si>
  <si>
    <t>Sábana Plata</t>
  </si>
  <si>
    <t>Sábana Ajustable</t>
  </si>
  <si>
    <t>Protector de Colchón</t>
  </si>
  <si>
    <t>Protector de Almohada</t>
  </si>
  <si>
    <t>Relleno Duvet</t>
  </si>
  <si>
    <t>Toalla de Cuerpo</t>
  </si>
  <si>
    <t>Toalla de Mano</t>
  </si>
  <si>
    <t>MOVIMIENTO</t>
  </si>
  <si>
    <t>OBSERVACION</t>
  </si>
  <si>
    <t>ENTREGA</t>
  </si>
  <si>
    <t>RECIBE</t>
  </si>
  <si>
    <t>CARGO</t>
  </si>
  <si>
    <t>PRENDA</t>
  </si>
  <si>
    <t>SECADO</t>
  </si>
  <si>
    <t>LAVADO</t>
  </si>
  <si>
    <t>PLANCHADO</t>
  </si>
  <si>
    <t>Administrador</t>
  </si>
  <si>
    <t>Seguridad</t>
  </si>
  <si>
    <t>VALOR</t>
  </si>
  <si>
    <t>LISTA DE PRECIOS</t>
  </si>
  <si>
    <t>Camisa</t>
  </si>
  <si>
    <t>Camiseta</t>
  </si>
  <si>
    <t>Pantalón</t>
  </si>
  <si>
    <t>Jean</t>
  </si>
  <si>
    <t>CANT</t>
  </si>
  <si>
    <t>A01</t>
  </si>
  <si>
    <t>FORMATO LAVANDERIA INTERNA</t>
  </si>
  <si>
    <t>FORMATO LAVANDERIA EMPLEADO</t>
  </si>
  <si>
    <t>HOTEL AVE DEL PARAISO</t>
  </si>
  <si>
    <t>06/20/2014</t>
  </si>
  <si>
    <t xml:space="preserve"> 06/20/2014</t>
  </si>
  <si>
    <t>Hotel ave del paraiso</t>
  </si>
  <si>
    <t>F Terminación</t>
  </si>
  <si>
    <t>VALOR REAL POR HORA</t>
  </si>
  <si>
    <t>INGREDIENTES</t>
  </si>
  <si>
    <t>Trato Recibido en Recepción</t>
  </si>
  <si>
    <t>OBSERVACIONES</t>
  </si>
  <si>
    <t xml:space="preserve">¡AYUDANOS A SEGUIR MEJORANDO! Califique de 1 a 10 </t>
  </si>
  <si>
    <t>TV 37"</t>
  </si>
  <si>
    <t>TV 37</t>
  </si>
  <si>
    <t>HOJA DE TRABAJO PARA ACTIVOS FIJOS Y DE OPERACIÓN</t>
  </si>
  <si>
    <t>TARJETA DE COSTOS</t>
  </si>
  <si>
    <t xml:space="preserve"> CABAÑA ESTANDAR</t>
  </si>
  <si>
    <t>40 minutos en la habitacion</t>
  </si>
  <si>
    <t>Resepcionista</t>
  </si>
  <si>
    <t>10 minutos ateniendo</t>
  </si>
  <si>
    <t>AIU</t>
  </si>
  <si>
    <t>PRECIO AL CLIENTE</t>
  </si>
  <si>
    <t>COSTO TOTAL</t>
  </si>
  <si>
    <t>Aux. Mantenimiento</t>
  </si>
  <si>
    <t>15 minutos</t>
  </si>
  <si>
    <t>1469.75</t>
  </si>
  <si>
    <t>1378.53</t>
  </si>
  <si>
    <t>20 minutos</t>
  </si>
  <si>
    <t>826.40</t>
  </si>
  <si>
    <t>3919.33</t>
  </si>
  <si>
    <t>C12</t>
  </si>
  <si>
    <t>C13</t>
  </si>
  <si>
    <t>C14</t>
  </si>
  <si>
    <t>C15</t>
  </si>
  <si>
    <t>7594.01</t>
  </si>
  <si>
    <t>17556.01</t>
  </si>
  <si>
    <t>1755.60</t>
  </si>
  <si>
    <t>19311.61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</si>
</sst>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6" formatCode="&quot;$&quot;\ #,##0_);[Red]\(&quot;$&quot;\ #,##0\)"/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([$$-240A]\ * #,##0.00_);_([$$-240A]\ * \(#,##0.00\);_([$$-240A]\ * &quot;-&quot;??_);_(@_)"/>
    <numFmt numFmtId="165" formatCode="0.000%"/>
    <numFmt numFmtId="166" formatCode="_([$$-240A]\ * #,##0_);_([$$-240A]\ * \(#,##0\);_([$$-240A]\ * &quot;-&quot;??_);_(@_)"/>
    <numFmt numFmtId="167" formatCode="0.0"/>
    <numFmt numFmtId="168" formatCode="_([$$-240A]\ * #,##0.0_);_([$$-240A]\ * \(#,##0.0\);_([$$-240A]\ * &quot;-&quot;??_);_(@_)"/>
    <numFmt numFmtId="169" formatCode="_([$$-240A]\ * #,##0_);_([$$-240A]\ * \(#,##0\);_([$$-240A]\ * &quot;-&quot;?_);_(@_)"/>
    <numFmt numFmtId="170" formatCode="_(&quot;$&quot;\ * #,##0_);_(&quot;$&quot;\ * \(#,##0\);_(&quot;$&quot;\ * &quot;-&quot;??_);_(@_)"/>
    <numFmt numFmtId="171" formatCode="&quot;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6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horizontal="center" wrapText="1"/>
    </xf>
    <xf numFmtId="0" fontId="0" fillId="0" borderId="0" xfId="0" applyFont="1"/>
    <xf numFmtId="0" fontId="0" fillId="0" borderId="1" xfId="0" applyFont="1" applyBorder="1" applyAlignment="1"/>
    <xf numFmtId="164" fontId="0" fillId="0" borderId="1" xfId="0" applyNumberFormat="1" applyFont="1" applyBorder="1" applyAlignment="1"/>
    <xf numFmtId="0" fontId="2" fillId="0" borderId="0" xfId="0" applyFont="1"/>
    <xf numFmtId="164" fontId="0" fillId="0" borderId="0" xfId="0" applyNumberFormat="1"/>
    <xf numFmtId="166" fontId="0" fillId="0" borderId="1" xfId="1" applyNumberFormat="1" applyFont="1" applyBorder="1" applyAlignment="1"/>
    <xf numFmtId="166" fontId="0" fillId="0" borderId="1" xfId="0" applyNumberFormat="1" applyFont="1" applyBorder="1" applyAlignment="1"/>
    <xf numFmtId="44" fontId="0" fillId="0" borderId="1" xfId="1" applyFont="1" applyBorder="1"/>
    <xf numFmtId="170" fontId="0" fillId="0" borderId="1" xfId="1" applyNumberFormat="1" applyFont="1" applyBorder="1"/>
    <xf numFmtId="6" fontId="0" fillId="0" borderId="1" xfId="0" applyNumberFormat="1" applyBorder="1"/>
    <xf numFmtId="166" fontId="0" fillId="0" borderId="1" xfId="1" applyNumberFormat="1" applyFont="1" applyBorder="1"/>
    <xf numFmtId="0" fontId="3" fillId="0" borderId="1" xfId="0" applyFont="1" applyBorder="1"/>
    <xf numFmtId="171" fontId="0" fillId="0" borderId="1" xfId="1" applyNumberFormat="1" applyFont="1" applyBorder="1" applyAlignment="1"/>
    <xf numFmtId="2" fontId="0" fillId="0" borderId="0" xfId="0" applyNumberFormat="1"/>
    <xf numFmtId="44" fontId="0" fillId="0" borderId="1" xfId="2" applyNumberFormat="1" applyFont="1" applyBorder="1" applyAlignment="1"/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/>
    <xf numFmtId="0" fontId="4" fillId="0" borderId="1" xfId="0" applyFont="1" applyBorder="1"/>
    <xf numFmtId="166" fontId="4" fillId="0" borderId="1" xfId="0" applyNumberFormat="1" applyFont="1" applyBorder="1"/>
    <xf numFmtId="0" fontId="0" fillId="0" borderId="1" xfId="0" applyFont="1" applyBorder="1"/>
    <xf numFmtId="166" fontId="0" fillId="0" borderId="1" xfId="0" applyNumberFormat="1" applyFont="1" applyBorder="1"/>
    <xf numFmtId="164" fontId="0" fillId="0" borderId="1" xfId="0" applyNumberFormat="1" applyFont="1" applyBorder="1"/>
    <xf numFmtId="0" fontId="0" fillId="0" borderId="1" xfId="0" applyFont="1" applyBorder="1" applyAlignment="1">
      <alignment vertical="center" wrapText="1"/>
    </xf>
    <xf numFmtId="165" fontId="0" fillId="0" borderId="1" xfId="0" applyNumberFormat="1" applyFont="1" applyBorder="1"/>
    <xf numFmtId="0" fontId="0" fillId="0" borderId="3" xfId="0" applyFont="1" applyBorder="1" applyAlignment="1">
      <alignment vertical="center" wrapText="1"/>
    </xf>
    <xf numFmtId="14" fontId="0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169" fontId="4" fillId="0" borderId="1" xfId="0" applyNumberFormat="1" applyFont="1" applyBorder="1"/>
    <xf numFmtId="44" fontId="0" fillId="0" borderId="1" xfId="0" applyNumberFormat="1" applyFont="1" applyBorder="1"/>
    <xf numFmtId="168" fontId="0" fillId="0" borderId="1" xfId="0" applyNumberFormat="1" applyFont="1" applyBorder="1"/>
    <xf numFmtId="169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0" fillId="0" borderId="6" xfId="0" applyFont="1" applyBorder="1" applyAlignment="1"/>
    <xf numFmtId="0" fontId="0" fillId="0" borderId="1" xfId="0" applyNumberFormat="1" applyFont="1" applyBorder="1" applyAlignment="1">
      <alignment horizontal="left"/>
    </xf>
    <xf numFmtId="44" fontId="0" fillId="0" borderId="1" xfId="0" applyNumberFormat="1" applyFont="1" applyBorder="1" applyAlignment="1">
      <alignment horizontal="left"/>
    </xf>
    <xf numFmtId="166" fontId="0" fillId="0" borderId="1" xfId="0" applyNumberFormat="1" applyFont="1" applyBorder="1" applyAlignment="1">
      <alignment horizontal="left"/>
    </xf>
    <xf numFmtId="9" fontId="0" fillId="0" borderId="1" xfId="0" applyNumberFormat="1" applyFont="1" applyBorder="1"/>
    <xf numFmtId="0" fontId="0" fillId="0" borderId="1" xfId="0" applyFont="1" applyBorder="1" applyAlignment="1">
      <alignment horizontal="right"/>
    </xf>
    <xf numFmtId="2" fontId="0" fillId="0" borderId="1" xfId="0" applyNumberFormat="1" applyFont="1" applyBorder="1"/>
    <xf numFmtId="0" fontId="0" fillId="0" borderId="3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0" fillId="0" borderId="12" xfId="0" applyFont="1" applyBorder="1" applyAlignment="1"/>
    <xf numFmtId="0" fontId="0" fillId="0" borderId="9" xfId="0" applyFont="1" applyBorder="1"/>
    <xf numFmtId="0" fontId="3" fillId="0" borderId="0" xfId="0" applyFont="1" applyBorder="1" applyAlignment="1">
      <alignment horizontal="left" vertical="center" wrapText="1" indent="11"/>
    </xf>
    <xf numFmtId="0" fontId="3" fillId="0" borderId="15" xfId="0" applyFont="1" applyBorder="1" applyAlignment="1">
      <alignment horizontal="left" indent="7"/>
    </xf>
    <xf numFmtId="0" fontId="3" fillId="0" borderId="1" xfId="0" applyFont="1" applyBorder="1" applyAlignment="1">
      <alignment vertical="center" wrapText="1"/>
    </xf>
    <xf numFmtId="44" fontId="4" fillId="0" borderId="1" xfId="1" applyFont="1" applyBorder="1"/>
    <xf numFmtId="0" fontId="3" fillId="0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164" fontId="0" fillId="0" borderId="2" xfId="0" applyNumberFormat="1" applyFont="1" applyBorder="1" applyAlignment="1">
      <alignment horizontal="center" vertical="center"/>
    </xf>
    <xf numFmtId="164" fontId="0" fillId="0" borderId="3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6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0" fillId="0" borderId="11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9" xfId="0" applyFont="1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11" xfId="0" applyFont="1" applyBorder="1" applyAlignment="1">
      <alignment horizontal="left" vertical="top"/>
    </xf>
    <xf numFmtId="0" fontId="0" fillId="0" borderId="12" xfId="0" applyFont="1" applyBorder="1" applyAlignment="1">
      <alignment horizontal="left" vertical="top"/>
    </xf>
    <xf numFmtId="0" fontId="0" fillId="0" borderId="8" xfId="0" applyFont="1" applyBorder="1" applyAlignment="1">
      <alignment horizontal="left" vertical="top"/>
    </xf>
    <xf numFmtId="0" fontId="0" fillId="0" borderId="13" xfId="0" applyFont="1" applyBorder="1" applyAlignment="1">
      <alignment horizontal="left" vertical="top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7" fontId="0" fillId="0" borderId="9" xfId="0" applyNumberFormat="1" applyFont="1" applyBorder="1" applyAlignment="1">
      <alignment horizontal="center" vertical="center" wrapText="1"/>
    </xf>
    <xf numFmtId="167" fontId="0" fillId="0" borderId="11" xfId="0" applyNumberFormat="1" applyFont="1" applyBorder="1" applyAlignment="1">
      <alignment horizontal="center" vertical="center" wrapText="1"/>
    </xf>
    <xf numFmtId="167" fontId="0" fillId="0" borderId="12" xfId="0" applyNumberFormat="1" applyFont="1" applyBorder="1" applyAlignment="1">
      <alignment horizontal="center" vertical="center" wrapText="1"/>
    </xf>
    <xf numFmtId="167" fontId="0" fillId="0" borderId="13" xfId="0" applyNumberFormat="1" applyFont="1" applyBorder="1" applyAlignment="1">
      <alignment horizontal="center" vertical="center" wrapText="1"/>
    </xf>
    <xf numFmtId="167" fontId="2" fillId="0" borderId="9" xfId="0" applyNumberFormat="1" applyFont="1" applyBorder="1" applyAlignment="1">
      <alignment horizontal="center" vertical="center" wrapText="1"/>
    </xf>
    <xf numFmtId="167" fontId="2" fillId="0" borderId="11" xfId="0" applyNumberFormat="1" applyFont="1" applyBorder="1" applyAlignment="1">
      <alignment horizontal="center" vertical="center" wrapText="1"/>
    </xf>
    <xf numFmtId="167" fontId="2" fillId="0" borderId="12" xfId="0" applyNumberFormat="1" applyFont="1" applyBorder="1" applyAlignment="1">
      <alignment horizontal="center" vertical="center" wrapText="1"/>
    </xf>
    <xf numFmtId="167" fontId="2" fillId="0" borderId="13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9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2" xfId="0" applyFont="1" applyBorder="1" applyAlignment="1">
      <alignment horizontal="center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3"/>
  <sheetViews>
    <sheetView topLeftCell="A10" zoomScaleNormal="100" workbookViewId="0">
      <selection activeCell="B15" sqref="B15:O31"/>
    </sheetView>
  </sheetViews>
  <sheetFormatPr baseColWidth="10" defaultRowHeight="15" x14ac:dyDescent="0.25"/>
  <cols>
    <col min="1" max="1" width="3" customWidth="1"/>
    <col min="2" max="2" width="18.5703125" customWidth="1"/>
    <col min="3" max="3" width="14.7109375" customWidth="1"/>
    <col min="4" max="4" width="10.28515625" customWidth="1"/>
    <col min="5" max="5" width="14.28515625" customWidth="1"/>
    <col min="6" max="6" width="8.28515625" customWidth="1"/>
    <col min="7" max="7" width="8.7109375" customWidth="1"/>
    <col min="8" max="8" width="12.85546875" customWidth="1"/>
    <col min="9" max="9" width="20.42578125" customWidth="1"/>
    <col min="10" max="10" width="14.5703125" customWidth="1"/>
    <col min="11" max="11" width="13.42578125" customWidth="1"/>
    <col min="12" max="12" width="13" customWidth="1"/>
    <col min="13" max="14" width="14.42578125" customWidth="1"/>
  </cols>
  <sheetData>
    <row r="1" spans="2:15" ht="10.5" customHeight="1" x14ac:dyDescent="0.25"/>
    <row r="2" spans="2:15" x14ac:dyDescent="0.25">
      <c r="B2" s="62" t="s">
        <v>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4"/>
      <c r="O2" t="s">
        <v>47</v>
      </c>
    </row>
    <row r="3" spans="2:15" x14ac:dyDescent="0.25">
      <c r="B3" s="65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7"/>
    </row>
    <row r="4" spans="2:15" ht="15" customHeight="1" x14ac:dyDescent="0.25">
      <c r="B4" s="71" t="s">
        <v>1</v>
      </c>
      <c r="C4" s="71" t="s">
        <v>2</v>
      </c>
      <c r="D4" s="71" t="s">
        <v>3</v>
      </c>
      <c r="E4" s="74" t="s">
        <v>4</v>
      </c>
      <c r="F4" s="75"/>
      <c r="G4" s="75"/>
      <c r="H4" s="76"/>
      <c r="I4" s="60" t="s">
        <v>6</v>
      </c>
      <c r="J4" s="73" t="s">
        <v>7</v>
      </c>
      <c r="K4" s="74" t="s">
        <v>8</v>
      </c>
      <c r="L4" s="75"/>
      <c r="M4" s="76"/>
      <c r="N4" s="68" t="s">
        <v>12</v>
      </c>
    </row>
    <row r="5" spans="2:15" ht="15" customHeight="1" x14ac:dyDescent="0.25">
      <c r="B5" s="71"/>
      <c r="C5" s="71"/>
      <c r="D5" s="71"/>
      <c r="E5" s="60" t="s">
        <v>14</v>
      </c>
      <c r="F5" s="60" t="s">
        <v>5</v>
      </c>
      <c r="G5" s="60" t="s">
        <v>48</v>
      </c>
      <c r="H5" s="60" t="s">
        <v>30</v>
      </c>
      <c r="I5" s="73"/>
      <c r="J5" s="73"/>
      <c r="K5" s="77" t="s">
        <v>9</v>
      </c>
      <c r="L5" s="77" t="s">
        <v>10</v>
      </c>
      <c r="M5" s="60" t="s">
        <v>11</v>
      </c>
      <c r="N5" s="68"/>
    </row>
    <row r="6" spans="2:15" x14ac:dyDescent="0.25">
      <c r="B6" s="72"/>
      <c r="C6" s="72"/>
      <c r="D6" s="72"/>
      <c r="E6" s="61"/>
      <c r="F6" s="61"/>
      <c r="G6" s="61"/>
      <c r="H6" s="61"/>
      <c r="I6" s="61"/>
      <c r="J6" s="61"/>
      <c r="K6" s="72"/>
      <c r="L6" s="72"/>
      <c r="M6" s="61"/>
      <c r="N6" s="69"/>
    </row>
    <row r="7" spans="2:15" x14ac:dyDescent="0.25">
      <c r="B7" s="5" t="s">
        <v>27</v>
      </c>
      <c r="C7" s="9">
        <v>750000</v>
      </c>
      <c r="D7" s="5">
        <v>30</v>
      </c>
      <c r="E7" s="9">
        <v>750000</v>
      </c>
      <c r="F7" s="5"/>
      <c r="G7" s="5"/>
      <c r="H7" s="10">
        <v>72000</v>
      </c>
      <c r="I7" s="9">
        <v>750000</v>
      </c>
      <c r="J7" s="10">
        <f t="shared" ref="J7:J8" si="0">SUM(H7:I7)</f>
        <v>822000</v>
      </c>
      <c r="K7" s="10">
        <f t="shared" ref="K7:K10" si="1">I7*4%</f>
        <v>30000</v>
      </c>
      <c r="L7" s="10">
        <v>30000</v>
      </c>
      <c r="M7" s="6">
        <v>60000</v>
      </c>
      <c r="N7" s="6">
        <f t="shared" ref="N7:N10" si="2">J7-M7</f>
        <v>762000</v>
      </c>
    </row>
    <row r="8" spans="2:15" x14ac:dyDescent="0.25">
      <c r="B8" s="5" t="s">
        <v>124</v>
      </c>
      <c r="C8" s="9">
        <v>616000</v>
      </c>
      <c r="D8" s="5">
        <v>30</v>
      </c>
      <c r="E8" s="9">
        <v>616000</v>
      </c>
      <c r="F8" s="5"/>
      <c r="G8" s="5"/>
      <c r="H8" s="10">
        <v>72000</v>
      </c>
      <c r="I8" s="9">
        <v>616000</v>
      </c>
      <c r="J8" s="10">
        <f t="shared" si="0"/>
        <v>688000</v>
      </c>
      <c r="K8" s="10">
        <f t="shared" si="1"/>
        <v>24640</v>
      </c>
      <c r="L8" s="10">
        <v>24640</v>
      </c>
      <c r="M8" s="6">
        <f>K8+L8</f>
        <v>49280</v>
      </c>
      <c r="N8" s="6">
        <f t="shared" si="2"/>
        <v>638720</v>
      </c>
    </row>
    <row r="9" spans="2:15" x14ac:dyDescent="0.25">
      <c r="B9" s="5" t="s">
        <v>45</v>
      </c>
      <c r="C9" s="9">
        <v>900000</v>
      </c>
      <c r="D9" s="5">
        <v>30</v>
      </c>
      <c r="E9" s="9">
        <v>900000</v>
      </c>
      <c r="F9" s="5"/>
      <c r="G9" s="5"/>
      <c r="H9" s="10">
        <v>72000</v>
      </c>
      <c r="I9" s="9">
        <v>900000</v>
      </c>
      <c r="J9" s="10">
        <v>972000</v>
      </c>
      <c r="K9" s="10">
        <v>36000</v>
      </c>
      <c r="L9" s="10">
        <v>36000</v>
      </c>
      <c r="M9" s="6">
        <f>K9+L9</f>
        <v>72000</v>
      </c>
      <c r="N9" s="6">
        <v>900000</v>
      </c>
    </row>
    <row r="10" spans="2:15" x14ac:dyDescent="0.25">
      <c r="B10" s="5" t="s">
        <v>28</v>
      </c>
      <c r="C10" s="9">
        <v>650000</v>
      </c>
      <c r="D10" s="5">
        <v>30</v>
      </c>
      <c r="E10" s="9">
        <v>650000</v>
      </c>
      <c r="F10" s="5"/>
      <c r="G10" s="5"/>
      <c r="H10" s="10">
        <v>72000</v>
      </c>
      <c r="I10" s="9">
        <v>650000</v>
      </c>
      <c r="J10" s="10">
        <v>722000</v>
      </c>
      <c r="K10" s="10">
        <f t="shared" si="1"/>
        <v>26000</v>
      </c>
      <c r="L10" s="10">
        <v>26000</v>
      </c>
      <c r="M10" s="6">
        <f>K10+L10</f>
        <v>52000</v>
      </c>
      <c r="N10" s="6">
        <f t="shared" si="2"/>
        <v>670000</v>
      </c>
    </row>
    <row r="11" spans="2:15" x14ac:dyDescent="0.25">
      <c r="B11" s="5"/>
      <c r="C11" s="18"/>
      <c r="D11" s="5"/>
      <c r="E11" s="5"/>
      <c r="F11" s="5"/>
      <c r="G11" s="5"/>
      <c r="H11" s="6"/>
      <c r="I11" s="5"/>
      <c r="J11" s="5"/>
      <c r="K11" s="5"/>
      <c r="L11" s="5"/>
      <c r="M11" s="5"/>
      <c r="N11" s="5"/>
    </row>
    <row r="12" spans="2:15" x14ac:dyDescent="0.25">
      <c r="B12" s="5"/>
      <c r="C12" s="16"/>
      <c r="D12" s="5"/>
      <c r="E12" s="5"/>
      <c r="F12" s="5"/>
      <c r="G12" s="5"/>
      <c r="H12" s="6"/>
      <c r="I12" s="5"/>
      <c r="J12" s="5"/>
      <c r="K12" s="5"/>
      <c r="L12" s="5"/>
      <c r="M12" s="5"/>
      <c r="N12" s="5"/>
    </row>
    <row r="13" spans="2:15" s="7" customFormat="1" x14ac:dyDescent="0.25">
      <c r="B13" s="19" t="s">
        <v>13</v>
      </c>
      <c r="C13" s="20">
        <f>SUM(C7:C12)</f>
        <v>2916000</v>
      </c>
      <c r="D13" s="21"/>
      <c r="E13" s="20">
        <f>SUM(E7:E12)</f>
        <v>2916000</v>
      </c>
      <c r="F13" s="21"/>
      <c r="G13" s="21"/>
      <c r="H13" s="20">
        <f t="shared" ref="H13:N13" si="3">SUM(H7:H12)</f>
        <v>288000</v>
      </c>
      <c r="I13" s="20">
        <f t="shared" si="3"/>
        <v>2916000</v>
      </c>
      <c r="J13" s="20">
        <f t="shared" si="3"/>
        <v>3204000</v>
      </c>
      <c r="K13" s="20">
        <f t="shared" si="3"/>
        <v>116640</v>
      </c>
      <c r="L13" s="20">
        <f t="shared" si="3"/>
        <v>116640</v>
      </c>
      <c r="M13" s="20">
        <f t="shared" si="3"/>
        <v>233280</v>
      </c>
      <c r="N13" s="20">
        <f t="shared" si="3"/>
        <v>2970720</v>
      </c>
    </row>
    <row r="14" spans="2:15" x14ac:dyDescent="0.25"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</row>
    <row r="16" spans="2:15" x14ac:dyDescent="0.25">
      <c r="J16" s="8"/>
      <c r="L16" s="2"/>
      <c r="M16" s="2"/>
    </row>
    <row r="17" spans="2:14" ht="15" customHeight="1" x14ac:dyDescent="0.25">
      <c r="G17" s="17"/>
      <c r="L17" s="2"/>
      <c r="M17" s="2"/>
    </row>
    <row r="18" spans="2:14" x14ac:dyDescent="0.25">
      <c r="L18" s="2"/>
      <c r="M18" s="2"/>
    </row>
    <row r="19" spans="2:14" x14ac:dyDescent="0.25">
      <c r="L19" s="2"/>
      <c r="M19" s="2"/>
    </row>
    <row r="20" spans="2:14" x14ac:dyDescent="0.25">
      <c r="L20" s="2"/>
      <c r="M20" s="2"/>
    </row>
    <row r="30" spans="2:14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2:14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2:14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2:14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</sheetData>
  <mergeCells count="17">
    <mergeCell ref="F5:F6"/>
    <mergeCell ref="G5:G6"/>
    <mergeCell ref="H5:H6"/>
    <mergeCell ref="B2:N3"/>
    <mergeCell ref="N4:N6"/>
    <mergeCell ref="B14:N14"/>
    <mergeCell ref="C4:C6"/>
    <mergeCell ref="D4:D6"/>
    <mergeCell ref="I4:I6"/>
    <mergeCell ref="J4:J6"/>
    <mergeCell ref="K4:M4"/>
    <mergeCell ref="K5:K6"/>
    <mergeCell ref="L5:L6"/>
    <mergeCell ref="M5:M6"/>
    <mergeCell ref="E4:H4"/>
    <mergeCell ref="B4:B6"/>
    <mergeCell ref="E5:E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2"/>
  <sheetViews>
    <sheetView workbookViewId="0">
      <selection activeCell="I21" sqref="I21"/>
    </sheetView>
  </sheetViews>
  <sheetFormatPr baseColWidth="10" defaultRowHeight="15" x14ac:dyDescent="0.25"/>
  <cols>
    <col min="1" max="1" width="3" customWidth="1"/>
    <col min="2" max="2" width="6.5703125" bestFit="1" customWidth="1"/>
    <col min="3" max="3" width="16.85546875" bestFit="1" customWidth="1"/>
    <col min="4" max="4" width="13" bestFit="1" customWidth="1"/>
    <col min="5" max="5" width="9.42578125" bestFit="1" customWidth="1"/>
    <col min="6" max="6" width="10.42578125" bestFit="1" customWidth="1"/>
    <col min="7" max="7" width="7.85546875" bestFit="1" customWidth="1"/>
    <col min="8" max="8" width="8.7109375" bestFit="1" customWidth="1"/>
    <col min="9" max="9" width="16.42578125" bestFit="1" customWidth="1"/>
    <col min="10" max="10" width="11.140625" bestFit="1" customWidth="1"/>
    <col min="11" max="11" width="12.5703125" bestFit="1" customWidth="1"/>
    <col min="12" max="12" width="15" customWidth="1"/>
    <col min="13" max="13" width="15.5703125" customWidth="1"/>
    <col min="14" max="14" width="29.42578125" customWidth="1"/>
    <col min="15" max="15" width="11.85546875" customWidth="1"/>
  </cols>
  <sheetData>
    <row r="1" spans="2:15" x14ac:dyDescent="0.25"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2:15" ht="15" customHeight="1" x14ac:dyDescent="0.25">
      <c r="B2" s="78" t="s">
        <v>87</v>
      </c>
      <c r="C2" s="79"/>
      <c r="D2" s="79"/>
      <c r="E2" s="80"/>
      <c r="F2" s="78" t="s">
        <v>88</v>
      </c>
      <c r="G2" s="79"/>
      <c r="H2" s="80"/>
      <c r="I2" s="78" t="s">
        <v>89</v>
      </c>
      <c r="J2" s="79"/>
      <c r="K2" s="79"/>
      <c r="L2" s="80"/>
      <c r="M2" s="93"/>
      <c r="N2" s="77" t="s">
        <v>91</v>
      </c>
      <c r="O2" s="77" t="s">
        <v>270</v>
      </c>
    </row>
    <row r="3" spans="2:15" x14ac:dyDescent="0.25">
      <c r="B3" s="81"/>
      <c r="C3" s="82"/>
      <c r="D3" s="82"/>
      <c r="E3" s="83"/>
      <c r="F3" s="81"/>
      <c r="G3" s="82"/>
      <c r="H3" s="83"/>
      <c r="I3" s="81"/>
      <c r="J3" s="82"/>
      <c r="K3" s="82"/>
      <c r="L3" s="83"/>
      <c r="M3" s="94"/>
      <c r="N3" s="71"/>
      <c r="O3" s="71"/>
    </row>
    <row r="4" spans="2:15" x14ac:dyDescent="0.25">
      <c r="B4" s="84"/>
      <c r="C4" s="77" t="s">
        <v>92</v>
      </c>
      <c r="D4" s="77" t="s">
        <v>93</v>
      </c>
      <c r="E4" s="77" t="s">
        <v>94</v>
      </c>
      <c r="F4" s="77" t="s">
        <v>95</v>
      </c>
      <c r="G4" s="77" t="s">
        <v>96</v>
      </c>
      <c r="H4" s="77" t="s">
        <v>97</v>
      </c>
      <c r="I4" s="77" t="s">
        <v>98</v>
      </c>
      <c r="J4" s="77" t="s">
        <v>99</v>
      </c>
      <c r="K4" s="77" t="s">
        <v>100</v>
      </c>
      <c r="L4" s="77" t="s">
        <v>101</v>
      </c>
      <c r="M4" s="77" t="s">
        <v>90</v>
      </c>
      <c r="N4" s="71"/>
      <c r="O4" s="71"/>
    </row>
    <row r="5" spans="2:15" x14ac:dyDescent="0.25">
      <c r="B5" s="85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</row>
    <row r="6" spans="2:15" x14ac:dyDescent="0.25">
      <c r="B6" s="85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</row>
    <row r="7" spans="2:15" x14ac:dyDescent="0.25">
      <c r="B7" s="85"/>
      <c r="C7" s="25">
        <f>Hoja1!C7*8.5%</f>
        <v>63750.000000000007</v>
      </c>
      <c r="D7" s="25">
        <f>Hoja1!C7*12%</f>
        <v>90000</v>
      </c>
      <c r="E7" s="25">
        <f>Hoja1!C7*1.044%</f>
        <v>7830</v>
      </c>
      <c r="F7" s="25">
        <f>Hoja1!C7*4%</f>
        <v>30000</v>
      </c>
      <c r="G7" s="24"/>
      <c r="H7" s="24"/>
      <c r="I7" s="25">
        <f>Hoja1!J7*8.33%</f>
        <v>68472.600000000006</v>
      </c>
      <c r="J7" s="25">
        <f>Hoja1!J7*1%</f>
        <v>8220</v>
      </c>
      <c r="K7" s="25">
        <f>Hoja1!J7*8.33%</f>
        <v>68472.600000000006</v>
      </c>
      <c r="L7" s="25">
        <f>Hoja1!C7*4.17%</f>
        <v>31275</v>
      </c>
      <c r="M7" s="25">
        <f t="shared" ref="M7:M10" si="0">SUM(C7:L7)</f>
        <v>368020.19999999995</v>
      </c>
      <c r="N7" s="25">
        <f>Hoja1!J7+Hoja2!M7</f>
        <v>1190020.2</v>
      </c>
      <c r="O7" s="26">
        <f t="shared" ref="O7:O10" si="1">N7/240</f>
        <v>4958.4174999999996</v>
      </c>
    </row>
    <row r="8" spans="2:15" x14ac:dyDescent="0.25">
      <c r="B8" s="85"/>
      <c r="C8" s="25">
        <f>Hoja1!C8*8.5%</f>
        <v>52360.000000000007</v>
      </c>
      <c r="D8" s="25">
        <f>Hoja1!C8*12%</f>
        <v>73920</v>
      </c>
      <c r="E8" s="25">
        <f>Hoja1!C8*1.044%</f>
        <v>6431.04</v>
      </c>
      <c r="F8" s="25">
        <f>Hoja1!C8*4%</f>
        <v>24640</v>
      </c>
      <c r="G8" s="24"/>
      <c r="H8" s="24"/>
      <c r="I8" s="25">
        <f>Hoja1!J8*8.33%</f>
        <v>57310.400000000001</v>
      </c>
      <c r="J8" s="25">
        <f>Hoja1!J8*1%</f>
        <v>6880</v>
      </c>
      <c r="K8" s="25">
        <f>Hoja1!J8*8.33%</f>
        <v>57310.400000000001</v>
      </c>
      <c r="L8" s="25">
        <f>Hoja1!C8*4.17%</f>
        <v>25687.200000000001</v>
      </c>
      <c r="M8" s="25">
        <f t="shared" si="0"/>
        <v>304539.04000000004</v>
      </c>
      <c r="N8" s="25">
        <f>Hoja1!J8+Hoja2!M8</f>
        <v>992539.04</v>
      </c>
      <c r="O8" s="26">
        <f t="shared" si="1"/>
        <v>4135.5793333333331</v>
      </c>
    </row>
    <row r="9" spans="2:15" x14ac:dyDescent="0.25">
      <c r="B9" s="85"/>
      <c r="C9" s="25">
        <v>76500</v>
      </c>
      <c r="D9" s="25">
        <v>108000</v>
      </c>
      <c r="E9" s="25">
        <v>9396</v>
      </c>
      <c r="F9" s="25">
        <v>36000</v>
      </c>
      <c r="G9" s="24"/>
      <c r="H9" s="24"/>
      <c r="I9" s="25">
        <v>80968</v>
      </c>
      <c r="J9" s="25">
        <v>9720</v>
      </c>
      <c r="K9" s="25">
        <v>80968</v>
      </c>
      <c r="L9" s="25">
        <v>37530</v>
      </c>
      <c r="M9" s="25">
        <v>439082</v>
      </c>
      <c r="N9" s="25">
        <v>1411082</v>
      </c>
      <c r="O9" s="26">
        <v>5879</v>
      </c>
    </row>
    <row r="10" spans="2:15" x14ac:dyDescent="0.25">
      <c r="B10" s="85"/>
      <c r="C10" s="25">
        <f>Hoja1!C10*8.5%</f>
        <v>55250.000000000007</v>
      </c>
      <c r="D10" s="25">
        <f>Hoja1!C10*12%</f>
        <v>78000</v>
      </c>
      <c r="E10" s="25">
        <f>Hoja1!C10*1.044%</f>
        <v>6786</v>
      </c>
      <c r="F10" s="25">
        <f>Hoja1!C10*4%</f>
        <v>26000</v>
      </c>
      <c r="G10" s="24"/>
      <c r="H10" s="24"/>
      <c r="I10" s="25">
        <f>Hoja1!J10*8.33%</f>
        <v>60142.6</v>
      </c>
      <c r="J10" s="25">
        <f>Hoja1!J10*1%</f>
        <v>7220</v>
      </c>
      <c r="K10" s="25">
        <f>Hoja1!J10*8.33%</f>
        <v>60142.6</v>
      </c>
      <c r="L10" s="25">
        <f>Hoja1!C10*4.17%</f>
        <v>27105</v>
      </c>
      <c r="M10" s="25">
        <f t="shared" si="0"/>
        <v>320646.2</v>
      </c>
      <c r="N10" s="25">
        <f>Hoja1!J10+Hoja2!M10</f>
        <v>1042646.2</v>
      </c>
      <c r="O10" s="26">
        <f t="shared" si="1"/>
        <v>4344.3591666666662</v>
      </c>
    </row>
    <row r="11" spans="2:15" s="7" customFormat="1" x14ac:dyDescent="0.25">
      <c r="B11" s="22" t="s">
        <v>23</v>
      </c>
      <c r="C11" s="23">
        <f>SUM(C7:C10)</f>
        <v>247860</v>
      </c>
      <c r="D11" s="23">
        <f>SUM(D7:D10)</f>
        <v>349920</v>
      </c>
      <c r="E11" s="23">
        <f>SUM(E7:E10)</f>
        <v>30443.040000000001</v>
      </c>
      <c r="F11" s="23">
        <f>SUM(F7:F10)</f>
        <v>116640</v>
      </c>
      <c r="G11" s="23"/>
      <c r="H11" s="23"/>
      <c r="I11" s="23">
        <f t="shared" ref="I11:O11" si="2">SUM(I7:I10)</f>
        <v>266893.59999999998</v>
      </c>
      <c r="J11" s="23">
        <f t="shared" si="2"/>
        <v>32040</v>
      </c>
      <c r="K11" s="23">
        <f t="shared" si="2"/>
        <v>266893.59999999998</v>
      </c>
      <c r="L11" s="23">
        <f t="shared" si="2"/>
        <v>121597.2</v>
      </c>
      <c r="M11" s="23">
        <f t="shared" si="2"/>
        <v>1432287.44</v>
      </c>
      <c r="N11" s="23">
        <f t="shared" si="2"/>
        <v>4636287.4400000004</v>
      </c>
      <c r="O11" s="23">
        <f t="shared" si="2"/>
        <v>19317.356</v>
      </c>
    </row>
    <row r="12" spans="2:15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2:15" x14ac:dyDescent="0.25">
      <c r="B13" s="4"/>
      <c r="C13" s="77" t="s">
        <v>102</v>
      </c>
      <c r="D13" s="89">
        <v>616000</v>
      </c>
      <c r="E13" s="4"/>
      <c r="F13" s="4"/>
      <c r="G13" s="4"/>
      <c r="H13" s="4"/>
      <c r="I13" s="4"/>
      <c r="J13" s="4"/>
      <c r="K13" s="4"/>
      <c r="L13" s="86" t="s">
        <v>104</v>
      </c>
      <c r="M13" s="87"/>
      <c r="N13" s="87"/>
      <c r="O13" s="88"/>
    </row>
    <row r="14" spans="2:15" x14ac:dyDescent="0.25">
      <c r="B14" s="4"/>
      <c r="C14" s="72"/>
      <c r="D14" s="90"/>
      <c r="E14" s="4"/>
      <c r="F14" s="4"/>
      <c r="G14" s="4"/>
      <c r="H14" s="4"/>
      <c r="I14" s="4"/>
      <c r="J14" s="4"/>
      <c r="K14" s="4"/>
      <c r="L14" s="77" t="s">
        <v>105</v>
      </c>
      <c r="M14" s="77" t="s">
        <v>108</v>
      </c>
      <c r="N14" s="77" t="s">
        <v>105</v>
      </c>
      <c r="O14" s="77" t="s">
        <v>109</v>
      </c>
    </row>
    <row r="15" spans="2:15" ht="15" customHeight="1" x14ac:dyDescent="0.25">
      <c r="B15" s="4"/>
      <c r="C15" s="77" t="s">
        <v>103</v>
      </c>
      <c r="D15" s="91">
        <v>72000</v>
      </c>
      <c r="E15" s="4"/>
      <c r="F15" s="4"/>
      <c r="G15" s="4"/>
      <c r="H15" s="4"/>
      <c r="I15" s="4"/>
      <c r="J15" s="4"/>
      <c r="K15" s="4"/>
      <c r="L15" s="72"/>
      <c r="M15" s="72"/>
      <c r="N15" s="72"/>
      <c r="O15" s="72"/>
    </row>
    <row r="16" spans="2:15" x14ac:dyDescent="0.25">
      <c r="B16" s="4"/>
      <c r="C16" s="72"/>
      <c r="D16" s="92"/>
      <c r="E16" s="4"/>
      <c r="F16" s="4"/>
      <c r="G16" s="4"/>
      <c r="H16" s="4"/>
      <c r="I16" s="4"/>
      <c r="J16" s="4"/>
      <c r="K16" s="4"/>
      <c r="L16" s="27" t="s">
        <v>106</v>
      </c>
      <c r="M16" s="28">
        <v>5.2199999999999998E-3</v>
      </c>
      <c r="N16" s="24" t="s">
        <v>110</v>
      </c>
      <c r="O16" s="28">
        <v>2.436E-2</v>
      </c>
    </row>
    <row r="17" spans="2:15" x14ac:dyDescent="0.25">
      <c r="B17" s="4"/>
      <c r="C17" s="4"/>
      <c r="D17" s="4"/>
      <c r="E17" s="4"/>
      <c r="F17" s="4"/>
      <c r="G17" s="4"/>
      <c r="H17" s="4"/>
      <c r="I17" s="4"/>
      <c r="J17" s="4"/>
      <c r="K17" s="4"/>
      <c r="L17" s="29" t="s">
        <v>107</v>
      </c>
      <c r="M17" s="28">
        <v>1.044E-2</v>
      </c>
      <c r="N17" s="24" t="s">
        <v>111</v>
      </c>
      <c r="O17" s="28">
        <v>4.3499999999999997E-2</v>
      </c>
    </row>
    <row r="18" spans="2:15" x14ac:dyDescent="0.2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24" t="s">
        <v>112</v>
      </c>
      <c r="O18" s="28">
        <v>6.9599999999999995E-2</v>
      </c>
    </row>
    <row r="19" spans="2:15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2:15" x14ac:dyDescent="0.25"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2:15" x14ac:dyDescent="0.25"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2:15" x14ac:dyDescent="0.25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2:15" x14ac:dyDescent="0.25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  <row r="47" s="2" customFormat="1" x14ac:dyDescent="0.25"/>
    <row r="48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</sheetData>
  <mergeCells count="27">
    <mergeCell ref="C4:C6"/>
    <mergeCell ref="D4:D6"/>
    <mergeCell ref="E4:E6"/>
    <mergeCell ref="F4:F6"/>
    <mergeCell ref="G4:G6"/>
    <mergeCell ref="M4:M6"/>
    <mergeCell ref="N2:N6"/>
    <mergeCell ref="F2:H3"/>
    <mergeCell ref="I2:L3"/>
    <mergeCell ref="M2:M3"/>
    <mergeCell ref="H4:H6"/>
    <mergeCell ref="M14:M15"/>
    <mergeCell ref="L14:L15"/>
    <mergeCell ref="B2:E3"/>
    <mergeCell ref="B4:B10"/>
    <mergeCell ref="L13:O13"/>
    <mergeCell ref="N14:N15"/>
    <mergeCell ref="O14:O15"/>
    <mergeCell ref="O2:O6"/>
    <mergeCell ref="C13:C14"/>
    <mergeCell ref="C15:C16"/>
    <mergeCell ref="D13:D14"/>
    <mergeCell ref="D15:D16"/>
    <mergeCell ref="I4:I6"/>
    <mergeCell ref="J4:J6"/>
    <mergeCell ref="K4:K6"/>
    <mergeCell ref="L4:L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5"/>
  <sheetViews>
    <sheetView workbookViewId="0">
      <selection activeCell="B2" sqref="B2:J42"/>
    </sheetView>
  </sheetViews>
  <sheetFormatPr baseColWidth="10" defaultRowHeight="15" x14ac:dyDescent="0.25"/>
  <cols>
    <col min="1" max="1" width="1.5703125" customWidth="1"/>
    <col min="2" max="2" width="10.85546875" style="4" bestFit="1" customWidth="1"/>
    <col min="3" max="3" width="12.42578125" style="4" bestFit="1" customWidth="1"/>
    <col min="4" max="4" width="15.42578125" style="4" bestFit="1" customWidth="1"/>
    <col min="5" max="5" width="8.85546875" style="4" bestFit="1" customWidth="1"/>
    <col min="6" max="6" width="13.42578125" style="4" bestFit="1" customWidth="1"/>
    <col min="7" max="9" width="12" style="4" bestFit="1" customWidth="1"/>
    <col min="10" max="10" width="13" style="4" bestFit="1" customWidth="1"/>
  </cols>
  <sheetData>
    <row r="1" spans="2:10" ht="9" customHeight="1" x14ac:dyDescent="0.25"/>
    <row r="2" spans="2:10" x14ac:dyDescent="0.25">
      <c r="B2" s="86" t="s">
        <v>265</v>
      </c>
      <c r="C2" s="87"/>
      <c r="D2" s="87"/>
      <c r="E2" s="87"/>
      <c r="F2" s="87"/>
      <c r="G2" s="87"/>
      <c r="H2" s="87"/>
      <c r="I2" s="87"/>
      <c r="J2" s="88"/>
    </row>
    <row r="3" spans="2:10" x14ac:dyDescent="0.25">
      <c r="B3" s="86" t="s">
        <v>278</v>
      </c>
      <c r="C3" s="87"/>
      <c r="D3" s="87"/>
      <c r="E3" s="87"/>
      <c r="F3" s="87"/>
      <c r="G3" s="87"/>
      <c r="H3" s="87"/>
      <c r="I3" s="87"/>
      <c r="J3" s="88"/>
    </row>
    <row r="4" spans="2:10" x14ac:dyDescent="0.25">
      <c r="B4" s="95" t="s">
        <v>15</v>
      </c>
      <c r="C4" s="96"/>
      <c r="D4" s="24" t="s">
        <v>164</v>
      </c>
      <c r="E4" s="24"/>
      <c r="F4" s="15" t="s">
        <v>24</v>
      </c>
      <c r="G4" s="30" t="s">
        <v>266</v>
      </c>
      <c r="H4" s="24"/>
      <c r="I4" s="15" t="s">
        <v>25</v>
      </c>
      <c r="J4" s="24">
        <v>1</v>
      </c>
    </row>
    <row r="5" spans="2:10" x14ac:dyDescent="0.25">
      <c r="B5" s="95" t="s">
        <v>16</v>
      </c>
      <c r="C5" s="96"/>
      <c r="D5" s="24" t="s">
        <v>279</v>
      </c>
      <c r="E5" s="24"/>
      <c r="F5" s="15" t="s">
        <v>269</v>
      </c>
      <c r="G5" s="30" t="s">
        <v>266</v>
      </c>
      <c r="H5" s="24"/>
      <c r="I5" s="15" t="s">
        <v>26</v>
      </c>
      <c r="J5" s="25">
        <f>J41</f>
        <v>18013000</v>
      </c>
    </row>
    <row r="6" spans="2:10" x14ac:dyDescent="0.25">
      <c r="B6" s="95" t="s">
        <v>163</v>
      </c>
      <c r="C6" s="98"/>
      <c r="D6" s="98"/>
      <c r="E6" s="98"/>
      <c r="F6" s="98"/>
      <c r="G6" s="98"/>
      <c r="H6" s="98"/>
      <c r="I6" s="98"/>
      <c r="J6" s="96"/>
    </row>
    <row r="7" spans="2:10" x14ac:dyDescent="0.25">
      <c r="B7" s="95" t="s">
        <v>265</v>
      </c>
      <c r="C7" s="98"/>
      <c r="D7" s="98"/>
      <c r="E7" s="98"/>
      <c r="F7" s="98"/>
      <c r="G7" s="98"/>
      <c r="H7" s="98"/>
      <c r="I7" s="98"/>
      <c r="J7" s="96"/>
    </row>
    <row r="8" spans="2:10" x14ac:dyDescent="0.25">
      <c r="B8" s="31" t="s">
        <v>17</v>
      </c>
      <c r="C8" s="31" t="s">
        <v>18</v>
      </c>
      <c r="D8" s="31" t="s">
        <v>19</v>
      </c>
      <c r="E8" s="31" t="s">
        <v>25</v>
      </c>
      <c r="F8" s="31" t="s">
        <v>20</v>
      </c>
      <c r="G8" s="31" t="s">
        <v>21</v>
      </c>
      <c r="H8" s="31" t="s">
        <v>114</v>
      </c>
      <c r="I8" s="31" t="s">
        <v>22</v>
      </c>
      <c r="J8" s="31" t="s">
        <v>23</v>
      </c>
    </row>
    <row r="9" spans="2:10" x14ac:dyDescent="0.25">
      <c r="B9" s="24"/>
      <c r="C9" s="24"/>
      <c r="D9" s="24"/>
      <c r="E9" s="24"/>
      <c r="F9" s="24"/>
      <c r="G9" s="24"/>
      <c r="H9" s="24"/>
      <c r="I9" s="24"/>
      <c r="J9" s="24"/>
    </row>
    <row r="10" spans="2:10" x14ac:dyDescent="0.25">
      <c r="B10" s="30" t="s">
        <v>267</v>
      </c>
      <c r="C10" s="24" t="s">
        <v>125</v>
      </c>
      <c r="D10" s="24" t="s">
        <v>119</v>
      </c>
      <c r="E10" s="24">
        <v>1</v>
      </c>
      <c r="F10" s="24"/>
      <c r="G10" s="24"/>
      <c r="H10" s="25">
        <v>1250000</v>
      </c>
      <c r="I10" s="25">
        <f t="shared" ref="I10:I34" si="0">H10*E10</f>
        <v>1250000</v>
      </c>
      <c r="J10" s="25"/>
    </row>
    <row r="11" spans="2:10" x14ac:dyDescent="0.25">
      <c r="B11" s="30" t="s">
        <v>266</v>
      </c>
      <c r="C11" s="24" t="s">
        <v>126</v>
      </c>
      <c r="D11" s="24" t="s">
        <v>32</v>
      </c>
      <c r="E11" s="24">
        <v>4</v>
      </c>
      <c r="F11" s="25"/>
      <c r="G11" s="25"/>
      <c r="H11" s="25">
        <v>45000</v>
      </c>
      <c r="I11" s="25">
        <f t="shared" si="0"/>
        <v>180000</v>
      </c>
      <c r="J11" s="25"/>
    </row>
    <row r="12" spans="2:10" x14ac:dyDescent="0.25">
      <c r="B12" s="30" t="s">
        <v>266</v>
      </c>
      <c r="C12" s="24" t="s">
        <v>127</v>
      </c>
      <c r="D12" s="24" t="s">
        <v>45</v>
      </c>
      <c r="E12" s="24">
        <v>1</v>
      </c>
      <c r="F12" s="25"/>
      <c r="G12" s="25">
        <v>900000</v>
      </c>
      <c r="H12" s="25"/>
      <c r="I12" s="25">
        <f t="shared" si="0"/>
        <v>0</v>
      </c>
      <c r="J12" s="25"/>
    </row>
    <row r="13" spans="2:10" x14ac:dyDescent="0.25">
      <c r="B13" s="30" t="s">
        <v>266</v>
      </c>
      <c r="C13" s="24" t="s">
        <v>128</v>
      </c>
      <c r="D13" s="24" t="s">
        <v>43</v>
      </c>
      <c r="E13" s="24">
        <v>2</v>
      </c>
      <c r="F13" s="25"/>
      <c r="G13" s="25"/>
      <c r="H13" s="25">
        <v>12000</v>
      </c>
      <c r="I13" s="25">
        <f t="shared" si="0"/>
        <v>24000</v>
      </c>
      <c r="J13" s="25"/>
    </row>
    <row r="14" spans="2:10" x14ac:dyDescent="0.25">
      <c r="B14" s="30" t="s">
        <v>266</v>
      </c>
      <c r="C14" s="24" t="s">
        <v>129</v>
      </c>
      <c r="D14" s="24" t="s">
        <v>115</v>
      </c>
      <c r="E14" s="24">
        <v>1</v>
      </c>
      <c r="F14" s="24"/>
      <c r="G14" s="24"/>
      <c r="H14" s="25">
        <v>78000</v>
      </c>
      <c r="I14" s="25">
        <f t="shared" si="0"/>
        <v>78000</v>
      </c>
      <c r="J14" s="25"/>
    </row>
    <row r="15" spans="2:10" x14ac:dyDescent="0.25">
      <c r="B15" s="30" t="s">
        <v>266</v>
      </c>
      <c r="C15" s="24" t="s">
        <v>130</v>
      </c>
      <c r="D15" s="24" t="s">
        <v>123</v>
      </c>
      <c r="E15" s="24">
        <v>1</v>
      </c>
      <c r="F15" s="25"/>
      <c r="G15" s="25"/>
      <c r="H15" s="25">
        <v>600000</v>
      </c>
      <c r="I15" s="25">
        <f t="shared" si="0"/>
        <v>600000</v>
      </c>
      <c r="J15" s="25"/>
    </row>
    <row r="16" spans="2:10" x14ac:dyDescent="0.25">
      <c r="B16" s="30" t="s">
        <v>266</v>
      </c>
      <c r="C16" s="24" t="s">
        <v>131</v>
      </c>
      <c r="D16" s="24" t="s">
        <v>28</v>
      </c>
      <c r="E16" s="24">
        <v>1</v>
      </c>
      <c r="F16" s="25"/>
      <c r="G16" s="25">
        <v>650000</v>
      </c>
      <c r="H16" s="25"/>
      <c r="I16" s="25">
        <f t="shared" si="0"/>
        <v>0</v>
      </c>
      <c r="J16" s="25"/>
    </row>
    <row r="17" spans="2:10" x14ac:dyDescent="0.25">
      <c r="B17" s="30" t="s">
        <v>266</v>
      </c>
      <c r="C17" s="24" t="s">
        <v>132</v>
      </c>
      <c r="D17" s="24" t="s">
        <v>121</v>
      </c>
      <c r="E17" s="24">
        <v>1</v>
      </c>
      <c r="F17" s="25"/>
      <c r="G17" s="25"/>
      <c r="H17" s="25">
        <v>800000</v>
      </c>
      <c r="I17" s="25">
        <f t="shared" si="0"/>
        <v>800000</v>
      </c>
      <c r="J17" s="25"/>
    </row>
    <row r="18" spans="2:10" x14ac:dyDescent="0.25">
      <c r="B18" s="30" t="s">
        <v>266</v>
      </c>
      <c r="C18" s="24" t="s">
        <v>133</v>
      </c>
      <c r="D18" s="24" t="s">
        <v>33</v>
      </c>
      <c r="E18" s="24">
        <v>2</v>
      </c>
      <c r="F18" s="25"/>
      <c r="G18" s="25"/>
      <c r="H18" s="25">
        <v>90000</v>
      </c>
      <c r="I18" s="25">
        <f t="shared" si="0"/>
        <v>180000</v>
      </c>
      <c r="J18" s="25"/>
    </row>
    <row r="19" spans="2:10" x14ac:dyDescent="0.25">
      <c r="B19" s="30" t="s">
        <v>266</v>
      </c>
      <c r="C19" s="24" t="s">
        <v>134</v>
      </c>
      <c r="D19" s="24" t="s">
        <v>31</v>
      </c>
      <c r="E19" s="24">
        <v>1</v>
      </c>
      <c r="F19" s="25"/>
      <c r="G19" s="25"/>
      <c r="H19" s="25">
        <v>1580000</v>
      </c>
      <c r="I19" s="25">
        <f t="shared" si="0"/>
        <v>1580000</v>
      </c>
      <c r="J19" s="25"/>
    </row>
    <row r="20" spans="2:10" x14ac:dyDescent="0.25">
      <c r="B20" s="30" t="s">
        <v>266</v>
      </c>
      <c r="C20" s="24" t="s">
        <v>135</v>
      </c>
      <c r="D20" s="24" t="s">
        <v>44</v>
      </c>
      <c r="E20" s="24">
        <v>2</v>
      </c>
      <c r="F20" s="25"/>
      <c r="G20" s="25"/>
      <c r="H20" s="25">
        <v>200000</v>
      </c>
      <c r="I20" s="25">
        <f t="shared" si="0"/>
        <v>400000</v>
      </c>
      <c r="J20" s="25"/>
    </row>
    <row r="21" spans="2:10" x14ac:dyDescent="0.25">
      <c r="B21" s="30" t="s">
        <v>266</v>
      </c>
      <c r="C21" s="24" t="s">
        <v>136</v>
      </c>
      <c r="D21" s="24" t="s">
        <v>37</v>
      </c>
      <c r="E21" s="24">
        <v>2</v>
      </c>
      <c r="F21" s="25"/>
      <c r="G21" s="25"/>
      <c r="H21" s="25">
        <v>85000</v>
      </c>
      <c r="I21" s="25">
        <f t="shared" si="0"/>
        <v>170000</v>
      </c>
      <c r="J21" s="25"/>
    </row>
    <row r="22" spans="2:10" x14ac:dyDescent="0.25">
      <c r="B22" s="30" t="s">
        <v>266</v>
      </c>
      <c r="C22" s="24" t="s">
        <v>137</v>
      </c>
      <c r="D22" s="24" t="s">
        <v>120</v>
      </c>
      <c r="E22" s="24">
        <v>2</v>
      </c>
      <c r="F22" s="24"/>
      <c r="G22" s="24"/>
      <c r="H22" s="25">
        <v>200000</v>
      </c>
      <c r="I22" s="25">
        <f t="shared" si="0"/>
        <v>400000</v>
      </c>
      <c r="J22" s="25"/>
    </row>
    <row r="23" spans="2:10" x14ac:dyDescent="0.25">
      <c r="B23" s="30" t="s">
        <v>266</v>
      </c>
      <c r="C23" s="24" t="s">
        <v>138</v>
      </c>
      <c r="D23" s="24" t="s">
        <v>39</v>
      </c>
      <c r="E23" s="24">
        <v>2</v>
      </c>
      <c r="F23" s="25"/>
      <c r="G23" s="25"/>
      <c r="H23" s="25">
        <v>75000</v>
      </c>
      <c r="I23" s="25">
        <f t="shared" si="0"/>
        <v>150000</v>
      </c>
      <c r="J23" s="25"/>
    </row>
    <row r="24" spans="2:10" x14ac:dyDescent="0.25">
      <c r="B24" s="30" t="s">
        <v>266</v>
      </c>
      <c r="C24" s="24" t="s">
        <v>139</v>
      </c>
      <c r="D24" s="24" t="s">
        <v>35</v>
      </c>
      <c r="E24" s="24">
        <v>4</v>
      </c>
      <c r="F24" s="25"/>
      <c r="G24" s="25"/>
      <c r="H24" s="25">
        <v>20000</v>
      </c>
      <c r="I24" s="25">
        <f t="shared" si="0"/>
        <v>80000</v>
      </c>
      <c r="J24" s="25"/>
    </row>
    <row r="25" spans="2:10" x14ac:dyDescent="0.25">
      <c r="B25" s="30" t="s">
        <v>266</v>
      </c>
      <c r="C25" s="24" t="s">
        <v>140</v>
      </c>
      <c r="D25" s="24" t="s">
        <v>36</v>
      </c>
      <c r="E25" s="24">
        <v>2</v>
      </c>
      <c r="F25" s="25"/>
      <c r="G25" s="25"/>
      <c r="H25" s="25">
        <v>140000</v>
      </c>
      <c r="I25" s="25">
        <f t="shared" si="0"/>
        <v>280000</v>
      </c>
      <c r="J25" s="25"/>
    </row>
    <row r="26" spans="2:10" x14ac:dyDescent="0.25">
      <c r="B26" s="30" t="s">
        <v>266</v>
      </c>
      <c r="C26" s="24" t="s">
        <v>141</v>
      </c>
      <c r="D26" s="24" t="s">
        <v>41</v>
      </c>
      <c r="E26" s="24">
        <v>1</v>
      </c>
      <c r="F26" s="25"/>
      <c r="G26" s="25"/>
      <c r="H26" s="25">
        <v>150000</v>
      </c>
      <c r="I26" s="25">
        <f t="shared" si="0"/>
        <v>150000</v>
      </c>
      <c r="J26" s="25"/>
    </row>
    <row r="27" spans="2:10" x14ac:dyDescent="0.25">
      <c r="B27" s="30" t="s">
        <v>266</v>
      </c>
      <c r="C27" s="24" t="s">
        <v>142</v>
      </c>
      <c r="D27" s="24" t="s">
        <v>46</v>
      </c>
      <c r="E27" s="24">
        <v>1</v>
      </c>
      <c r="F27" s="25"/>
      <c r="G27" s="25">
        <v>616000</v>
      </c>
      <c r="H27" s="25"/>
      <c r="I27" s="25">
        <f t="shared" si="0"/>
        <v>0</v>
      </c>
      <c r="J27" s="25"/>
    </row>
    <row r="28" spans="2:10" x14ac:dyDescent="0.25">
      <c r="B28" s="30" t="s">
        <v>266</v>
      </c>
      <c r="C28" s="24" t="s">
        <v>143</v>
      </c>
      <c r="D28" s="24" t="s">
        <v>40</v>
      </c>
      <c r="E28" s="24">
        <v>2</v>
      </c>
      <c r="F28" s="25"/>
      <c r="G28" s="25"/>
      <c r="H28" s="25">
        <v>90000</v>
      </c>
      <c r="I28" s="25">
        <f t="shared" si="0"/>
        <v>180000</v>
      </c>
      <c r="J28" s="25"/>
    </row>
    <row r="29" spans="2:10" x14ac:dyDescent="0.25">
      <c r="B29" s="30" t="s">
        <v>266</v>
      </c>
      <c r="C29" s="24" t="s">
        <v>144</v>
      </c>
      <c r="D29" s="24" t="s">
        <v>116</v>
      </c>
      <c r="E29" s="24">
        <v>1</v>
      </c>
      <c r="F29" s="24"/>
      <c r="G29" s="24"/>
      <c r="H29" s="25">
        <v>180000</v>
      </c>
      <c r="I29" s="25">
        <f t="shared" si="0"/>
        <v>180000</v>
      </c>
      <c r="J29" s="25"/>
    </row>
    <row r="30" spans="2:10" x14ac:dyDescent="0.25">
      <c r="B30" s="30" t="s">
        <v>266</v>
      </c>
      <c r="C30" s="24" t="s">
        <v>145</v>
      </c>
      <c r="D30" s="24" t="s">
        <v>42</v>
      </c>
      <c r="E30" s="24">
        <v>1</v>
      </c>
      <c r="F30" s="25"/>
      <c r="G30" s="25"/>
      <c r="H30" s="25">
        <v>80000</v>
      </c>
      <c r="I30" s="25">
        <f t="shared" si="0"/>
        <v>80000</v>
      </c>
      <c r="J30" s="25"/>
    </row>
    <row r="31" spans="2:10" x14ac:dyDescent="0.25">
      <c r="B31" s="30" t="s">
        <v>266</v>
      </c>
      <c r="C31" s="24" t="s">
        <v>146</v>
      </c>
      <c r="D31" s="24" t="s">
        <v>27</v>
      </c>
      <c r="E31" s="24">
        <v>1</v>
      </c>
      <c r="F31" s="25"/>
      <c r="G31" s="25">
        <v>750000</v>
      </c>
      <c r="H31" s="25"/>
      <c r="I31" s="25">
        <f t="shared" si="0"/>
        <v>0</v>
      </c>
      <c r="J31" s="25"/>
    </row>
    <row r="32" spans="2:10" x14ac:dyDescent="0.25">
      <c r="B32" s="30" t="s">
        <v>266</v>
      </c>
      <c r="C32" s="24" t="s">
        <v>147</v>
      </c>
      <c r="D32" s="24" t="s">
        <v>34</v>
      </c>
      <c r="E32" s="24">
        <v>4</v>
      </c>
      <c r="F32" s="25"/>
      <c r="G32" s="25"/>
      <c r="H32" s="25">
        <v>30000</v>
      </c>
      <c r="I32" s="25">
        <f t="shared" si="0"/>
        <v>120000</v>
      </c>
      <c r="J32" s="25"/>
    </row>
    <row r="33" spans="2:10" x14ac:dyDescent="0.25">
      <c r="B33" s="30" t="s">
        <v>266</v>
      </c>
      <c r="C33" s="24" t="s">
        <v>148</v>
      </c>
      <c r="D33" s="24" t="s">
        <v>122</v>
      </c>
      <c r="E33" s="24">
        <v>1</v>
      </c>
      <c r="F33" s="25"/>
      <c r="G33" s="25"/>
      <c r="H33" s="25">
        <v>300000</v>
      </c>
      <c r="I33" s="25">
        <f t="shared" si="0"/>
        <v>300000</v>
      </c>
      <c r="J33" s="25"/>
    </row>
    <row r="34" spans="2:10" x14ac:dyDescent="0.25">
      <c r="B34" s="30" t="s">
        <v>266</v>
      </c>
      <c r="C34" s="24" t="s">
        <v>149</v>
      </c>
      <c r="D34" s="24" t="s">
        <v>38</v>
      </c>
      <c r="E34" s="24">
        <v>2</v>
      </c>
      <c r="F34" s="25"/>
      <c r="G34" s="25"/>
      <c r="H34" s="25">
        <v>100000</v>
      </c>
      <c r="I34" s="25">
        <f t="shared" si="0"/>
        <v>200000</v>
      </c>
      <c r="J34" s="25"/>
    </row>
    <row r="35" spans="2:10" x14ac:dyDescent="0.25">
      <c r="B35" s="30" t="s">
        <v>266</v>
      </c>
      <c r="C35" s="24" t="s">
        <v>150</v>
      </c>
      <c r="D35" s="24" t="s">
        <v>113</v>
      </c>
      <c r="E35" s="24">
        <v>1</v>
      </c>
      <c r="F35" s="25"/>
      <c r="G35" s="25"/>
      <c r="H35" s="25">
        <v>85000</v>
      </c>
      <c r="I35" s="25">
        <f>H35*E35</f>
        <v>85000</v>
      </c>
      <c r="J35" s="24"/>
    </row>
    <row r="36" spans="2:10" x14ac:dyDescent="0.25">
      <c r="B36" s="30" t="s">
        <v>266</v>
      </c>
      <c r="C36" s="24" t="s">
        <v>151</v>
      </c>
      <c r="D36" s="24" t="s">
        <v>117</v>
      </c>
      <c r="E36" s="24">
        <v>2</v>
      </c>
      <c r="F36" s="24"/>
      <c r="G36" s="24"/>
      <c r="H36" s="25">
        <v>50000</v>
      </c>
      <c r="I36" s="25">
        <f>H36*E36</f>
        <v>100000</v>
      </c>
      <c r="J36" s="24"/>
    </row>
    <row r="37" spans="2:10" x14ac:dyDescent="0.25">
      <c r="B37" s="30" t="s">
        <v>266</v>
      </c>
      <c r="C37" s="24" t="s">
        <v>152</v>
      </c>
      <c r="D37" s="24" t="s">
        <v>118</v>
      </c>
      <c r="E37" s="24">
        <v>2</v>
      </c>
      <c r="F37" s="25"/>
      <c r="G37" s="25"/>
      <c r="H37" s="25">
        <v>30000</v>
      </c>
      <c r="I37" s="25">
        <f>H37*E37</f>
        <v>60000</v>
      </c>
      <c r="J37" s="24"/>
    </row>
    <row r="38" spans="2:10" x14ac:dyDescent="0.25">
      <c r="B38" s="30" t="s">
        <v>266</v>
      </c>
      <c r="C38" s="24" t="s">
        <v>153</v>
      </c>
      <c r="D38" s="24" t="s">
        <v>275</v>
      </c>
      <c r="E38" s="24">
        <v>1</v>
      </c>
      <c r="F38" s="25"/>
      <c r="G38" s="25"/>
      <c r="H38" s="25">
        <v>600000</v>
      </c>
      <c r="I38" s="25">
        <f>H38*E38</f>
        <v>600000</v>
      </c>
      <c r="J38" s="24"/>
    </row>
    <row r="39" spans="2:10" x14ac:dyDescent="0.25">
      <c r="B39" s="24"/>
      <c r="C39" s="24"/>
      <c r="D39" s="24"/>
      <c r="E39" s="24"/>
      <c r="F39" s="24"/>
      <c r="G39" s="24"/>
      <c r="H39" s="24"/>
      <c r="I39" s="24"/>
      <c r="J39" s="24"/>
    </row>
    <row r="40" spans="2:10" x14ac:dyDescent="0.25">
      <c r="B40" s="24"/>
      <c r="C40" s="24"/>
      <c r="D40" s="24"/>
      <c r="E40" s="24"/>
      <c r="F40" s="24"/>
      <c r="G40" s="24"/>
      <c r="H40" s="24"/>
      <c r="I40" s="24"/>
      <c r="J40" s="24"/>
    </row>
    <row r="41" spans="2:10" x14ac:dyDescent="0.25">
      <c r="B41" s="22" t="s">
        <v>23</v>
      </c>
      <c r="C41" s="22"/>
      <c r="D41" s="22"/>
      <c r="E41" s="22"/>
      <c r="F41" s="22"/>
      <c r="G41" s="23">
        <f>SUM(G10:G40)</f>
        <v>2916000</v>
      </c>
      <c r="H41" s="23">
        <f>SUM(H10:H40)</f>
        <v>6870000</v>
      </c>
      <c r="I41" s="23">
        <f t="shared" ref="I41" si="1">SUM(I10:I40)</f>
        <v>8227000</v>
      </c>
      <c r="J41" s="23">
        <f>G41+H41+I41</f>
        <v>18013000</v>
      </c>
    </row>
    <row r="42" spans="2:10" x14ac:dyDescent="0.25">
      <c r="B42" s="97"/>
      <c r="C42" s="97"/>
      <c r="D42" s="38"/>
      <c r="E42" s="38"/>
      <c r="F42" s="38"/>
      <c r="G42" s="38"/>
      <c r="H42" s="38"/>
      <c r="I42" s="38"/>
      <c r="J42" s="38"/>
    </row>
    <row r="43" spans="2:10" x14ac:dyDescent="0.25">
      <c r="B43" s="32"/>
      <c r="C43" s="32"/>
      <c r="D43" s="32"/>
      <c r="E43" s="32"/>
      <c r="F43" s="32"/>
      <c r="G43"/>
      <c r="H43"/>
      <c r="I43"/>
      <c r="J43"/>
    </row>
    <row r="44" spans="2:10" ht="30" customHeight="1" x14ac:dyDescent="0.25">
      <c r="C44" s="32"/>
      <c r="D44" s="32"/>
      <c r="E44" s="32"/>
      <c r="F44" s="32"/>
      <c r="G44" s="32"/>
      <c r="H44" s="32"/>
      <c r="I44" s="32"/>
      <c r="J44"/>
    </row>
    <row r="45" spans="2:10" ht="30" customHeight="1" x14ac:dyDescent="0.25">
      <c r="C45" s="32"/>
      <c r="D45" s="32"/>
      <c r="E45" s="32"/>
      <c r="F45" s="32"/>
      <c r="G45" s="32"/>
      <c r="H45" s="32"/>
      <c r="I45" s="32"/>
      <c r="J45"/>
    </row>
  </sheetData>
  <mergeCells count="7">
    <mergeCell ref="B4:C4"/>
    <mergeCell ref="B2:J2"/>
    <mergeCell ref="B3:J3"/>
    <mergeCell ref="B42:C42"/>
    <mergeCell ref="B6:J6"/>
    <mergeCell ref="B7:J7"/>
    <mergeCell ref="B5:C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40"/>
  <sheetViews>
    <sheetView workbookViewId="0">
      <selection activeCell="B2" sqref="B2:H39"/>
    </sheetView>
  </sheetViews>
  <sheetFormatPr baseColWidth="10" defaultRowHeight="15" x14ac:dyDescent="0.25"/>
  <cols>
    <col min="1" max="1" width="2.28515625" customWidth="1"/>
    <col min="2" max="2" width="8.7109375" style="4" bestFit="1" customWidth="1"/>
    <col min="3" max="3" width="9.28515625" style="4" bestFit="1" customWidth="1"/>
    <col min="4" max="4" width="22.7109375" style="4" bestFit="1" customWidth="1"/>
    <col min="5" max="5" width="13.42578125" style="4" bestFit="1" customWidth="1"/>
    <col min="6" max="6" width="11.85546875" style="4" bestFit="1" customWidth="1"/>
    <col min="7" max="7" width="10.5703125" style="4" bestFit="1" customWidth="1"/>
    <col min="8" max="8" width="9.42578125" style="4" bestFit="1" customWidth="1"/>
  </cols>
  <sheetData>
    <row r="2" spans="2:8" x14ac:dyDescent="0.25">
      <c r="B2" s="86" t="s">
        <v>265</v>
      </c>
      <c r="C2" s="87"/>
      <c r="D2" s="87"/>
      <c r="E2" s="87"/>
      <c r="F2" s="87"/>
      <c r="G2" s="87"/>
      <c r="H2" s="88"/>
    </row>
    <row r="3" spans="2:8" x14ac:dyDescent="0.25">
      <c r="B3" s="86" t="s">
        <v>277</v>
      </c>
      <c r="C3" s="87"/>
      <c r="D3" s="87"/>
      <c r="E3" s="87"/>
      <c r="F3" s="87"/>
      <c r="G3" s="87"/>
      <c r="H3" s="88"/>
    </row>
    <row r="4" spans="2:8" x14ac:dyDescent="0.25">
      <c r="B4" s="95"/>
      <c r="C4" s="98"/>
      <c r="D4" s="98"/>
      <c r="E4" s="98"/>
      <c r="F4" s="98"/>
      <c r="G4" s="98"/>
      <c r="H4" s="96"/>
    </row>
    <row r="5" spans="2:8" x14ac:dyDescent="0.25">
      <c r="B5" s="15" t="s">
        <v>17</v>
      </c>
      <c r="C5" s="15" t="s">
        <v>18</v>
      </c>
      <c r="D5" s="15" t="s">
        <v>165</v>
      </c>
      <c r="E5" s="15" t="s">
        <v>20</v>
      </c>
      <c r="F5" s="15" t="s">
        <v>21</v>
      </c>
      <c r="G5" s="15" t="s">
        <v>22</v>
      </c>
      <c r="H5" s="15" t="s">
        <v>23</v>
      </c>
    </row>
    <row r="6" spans="2:8" x14ac:dyDescent="0.25">
      <c r="B6" s="24"/>
      <c r="C6" s="24" t="s">
        <v>166</v>
      </c>
      <c r="D6" s="24" t="s">
        <v>119</v>
      </c>
      <c r="E6" s="25"/>
      <c r="F6" s="25"/>
      <c r="G6" s="25">
        <f>Hoja3!I10/3600</f>
        <v>347.22222222222223</v>
      </c>
      <c r="H6" s="25"/>
    </row>
    <row r="7" spans="2:8" x14ac:dyDescent="0.25">
      <c r="B7" s="24"/>
      <c r="C7" s="24" t="s">
        <v>167</v>
      </c>
      <c r="D7" s="24" t="s">
        <v>115</v>
      </c>
      <c r="E7" s="25"/>
      <c r="F7" s="25"/>
      <c r="G7" s="25">
        <f>Hoja3!I14/3600</f>
        <v>21.666666666666668</v>
      </c>
      <c r="H7" s="25"/>
    </row>
    <row r="8" spans="2:8" x14ac:dyDescent="0.25">
      <c r="B8" s="24"/>
      <c r="C8" s="24" t="s">
        <v>168</v>
      </c>
      <c r="D8" s="24" t="s">
        <v>123</v>
      </c>
      <c r="E8" s="25"/>
      <c r="F8" s="25"/>
      <c r="G8" s="25">
        <f>Hoja3!I15/3600</f>
        <v>166.66666666666666</v>
      </c>
      <c r="H8" s="25"/>
    </row>
    <row r="9" spans="2:8" x14ac:dyDescent="0.25">
      <c r="B9" s="24"/>
      <c r="C9" s="24" t="s">
        <v>169</v>
      </c>
      <c r="D9" s="24" t="s">
        <v>121</v>
      </c>
      <c r="E9" s="25"/>
      <c r="F9" s="25"/>
      <c r="G9" s="25">
        <f>Hoja3!I17/3600</f>
        <v>222.22222222222223</v>
      </c>
      <c r="H9" s="25"/>
    </row>
    <row r="10" spans="2:8" x14ac:dyDescent="0.25">
      <c r="B10" s="24"/>
      <c r="C10" s="24" t="s">
        <v>170</v>
      </c>
      <c r="D10" s="24" t="s">
        <v>31</v>
      </c>
      <c r="E10" s="25"/>
      <c r="F10" s="25"/>
      <c r="G10" s="25">
        <f>Hoja3!I19/3600</f>
        <v>438.88888888888891</v>
      </c>
      <c r="H10" s="25"/>
    </row>
    <row r="11" spans="2:8" x14ac:dyDescent="0.25">
      <c r="B11" s="24"/>
      <c r="C11" s="24" t="s">
        <v>171</v>
      </c>
      <c r="D11" s="24" t="s">
        <v>37</v>
      </c>
      <c r="E11" s="25"/>
      <c r="F11" s="25"/>
      <c r="G11" s="25">
        <f>Hoja3!I21/3600</f>
        <v>47.222222222222221</v>
      </c>
      <c r="H11" s="25"/>
    </row>
    <row r="12" spans="2:8" x14ac:dyDescent="0.25">
      <c r="B12" s="24"/>
      <c r="C12" s="24" t="s">
        <v>172</v>
      </c>
      <c r="D12" s="24" t="s">
        <v>39</v>
      </c>
      <c r="E12" s="25"/>
      <c r="F12" s="25"/>
      <c r="G12" s="25">
        <f>Hoja3!I23/3600</f>
        <v>41.666666666666664</v>
      </c>
      <c r="H12" s="25"/>
    </row>
    <row r="13" spans="2:8" x14ac:dyDescent="0.25">
      <c r="B13" s="24"/>
      <c r="C13" s="24" t="s">
        <v>173</v>
      </c>
      <c r="D13" s="24" t="s">
        <v>41</v>
      </c>
      <c r="E13" s="25"/>
      <c r="F13" s="25"/>
      <c r="G13" s="25">
        <f>Hoja3!I26/3600</f>
        <v>41.666666666666664</v>
      </c>
      <c r="H13" s="25"/>
    </row>
    <row r="14" spans="2:8" x14ac:dyDescent="0.25">
      <c r="B14" s="24"/>
      <c r="C14" s="24" t="s">
        <v>174</v>
      </c>
      <c r="D14" s="24" t="s">
        <v>40</v>
      </c>
      <c r="E14" s="25"/>
      <c r="F14" s="25"/>
      <c r="G14" s="25">
        <f>Hoja3!I28/3600</f>
        <v>50</v>
      </c>
      <c r="H14" s="25"/>
    </row>
    <row r="15" spans="2:8" x14ac:dyDescent="0.25">
      <c r="B15" s="24"/>
      <c r="C15" s="24" t="s">
        <v>175</v>
      </c>
      <c r="D15" s="24" t="s">
        <v>116</v>
      </c>
      <c r="E15" s="25"/>
      <c r="F15" s="25"/>
      <c r="G15" s="25">
        <f>Hoja3!I29/3600</f>
        <v>50</v>
      </c>
      <c r="H15" s="25"/>
    </row>
    <row r="16" spans="2:8" x14ac:dyDescent="0.25">
      <c r="B16" s="24"/>
      <c r="C16" s="24" t="s">
        <v>176</v>
      </c>
      <c r="D16" s="24" t="s">
        <v>42</v>
      </c>
      <c r="E16" s="25"/>
      <c r="F16" s="25"/>
      <c r="G16" s="25">
        <f>Hoja3!I30/3600</f>
        <v>22.222222222222221</v>
      </c>
      <c r="H16" s="25"/>
    </row>
    <row r="17" spans="2:9" x14ac:dyDescent="0.25">
      <c r="B17" s="24"/>
      <c r="C17" s="24" t="s">
        <v>177</v>
      </c>
      <c r="D17" s="24" t="s">
        <v>122</v>
      </c>
      <c r="E17" s="25"/>
      <c r="F17" s="25"/>
      <c r="G17" s="25">
        <f>Hoja3!I33/3600</f>
        <v>83.333333333333329</v>
      </c>
      <c r="H17" s="25"/>
    </row>
    <row r="18" spans="2:9" x14ac:dyDescent="0.25">
      <c r="B18" s="24"/>
      <c r="C18" s="24" t="s">
        <v>178</v>
      </c>
      <c r="D18" s="24" t="s">
        <v>38</v>
      </c>
      <c r="E18" s="25"/>
      <c r="F18" s="25"/>
      <c r="G18" s="25">
        <f>Hoja3!I34/3600</f>
        <v>55.555555555555557</v>
      </c>
      <c r="H18" s="25"/>
    </row>
    <row r="19" spans="2:9" x14ac:dyDescent="0.25">
      <c r="B19" s="24"/>
      <c r="C19" s="24" t="s">
        <v>179</v>
      </c>
      <c r="D19" s="24" t="s">
        <v>276</v>
      </c>
      <c r="E19" s="25"/>
      <c r="F19" s="25"/>
      <c r="G19" s="25">
        <f>Hoja3!I38/3600</f>
        <v>166.66666666666666</v>
      </c>
      <c r="H19" s="25"/>
    </row>
    <row r="20" spans="2:9" x14ac:dyDescent="0.25">
      <c r="B20" s="24"/>
      <c r="C20" s="24" t="s">
        <v>180</v>
      </c>
      <c r="D20" s="24" t="s">
        <v>268</v>
      </c>
      <c r="E20" s="25"/>
      <c r="F20" s="25"/>
      <c r="G20" s="25">
        <f>300000000/15/3600</f>
        <v>5555.5555555555557</v>
      </c>
      <c r="H20" s="25"/>
    </row>
    <row r="21" spans="2:9" x14ac:dyDescent="0.25">
      <c r="B21" s="24"/>
      <c r="C21" s="24" t="s">
        <v>181</v>
      </c>
      <c r="D21" s="24" t="s">
        <v>32</v>
      </c>
      <c r="E21" s="25"/>
      <c r="F21" s="25"/>
      <c r="G21" s="25">
        <f>Hoja3!I11/720</f>
        <v>250</v>
      </c>
      <c r="H21" s="25"/>
    </row>
    <row r="22" spans="2:9" x14ac:dyDescent="0.25">
      <c r="B22" s="24"/>
      <c r="C22" s="24" t="s">
        <v>182</v>
      </c>
      <c r="D22" s="24" t="s">
        <v>43</v>
      </c>
      <c r="E22" s="25"/>
      <c r="F22" s="25"/>
      <c r="G22" s="25">
        <f>Hoja3!I13/720</f>
        <v>33.333333333333336</v>
      </c>
      <c r="H22" s="25"/>
    </row>
    <row r="23" spans="2:9" x14ac:dyDescent="0.25">
      <c r="B23" s="24"/>
      <c r="C23" s="24" t="s">
        <v>183</v>
      </c>
      <c r="D23" s="24" t="s">
        <v>33</v>
      </c>
      <c r="E23" s="25"/>
      <c r="F23" s="25"/>
      <c r="G23" s="25">
        <f>Hoja3!I18/720</f>
        <v>250</v>
      </c>
      <c r="H23" s="25"/>
    </row>
    <row r="24" spans="2:9" x14ac:dyDescent="0.25">
      <c r="B24" s="24"/>
      <c r="C24" s="24" t="s">
        <v>184</v>
      </c>
      <c r="D24" s="24" t="s">
        <v>44</v>
      </c>
      <c r="E24" s="25"/>
      <c r="F24" s="25"/>
      <c r="G24" s="25">
        <f>Hoja3!I20/720</f>
        <v>555.55555555555554</v>
      </c>
      <c r="H24" s="25"/>
    </row>
    <row r="25" spans="2:9" x14ac:dyDescent="0.25">
      <c r="B25" s="24"/>
      <c r="C25" s="24" t="s">
        <v>185</v>
      </c>
      <c r="D25" s="24" t="s">
        <v>120</v>
      </c>
      <c r="E25" s="25"/>
      <c r="F25" s="25"/>
      <c r="G25" s="25">
        <f>Hoja3!I22/720</f>
        <v>555.55555555555554</v>
      </c>
      <c r="H25" s="25"/>
    </row>
    <row r="26" spans="2:9" x14ac:dyDescent="0.25">
      <c r="B26" s="24"/>
      <c r="C26" s="24" t="s">
        <v>186</v>
      </c>
      <c r="D26" s="24" t="s">
        <v>35</v>
      </c>
      <c r="E26" s="25"/>
      <c r="F26" s="25"/>
      <c r="G26" s="25">
        <f>Hoja3!I24/720</f>
        <v>111.11111111111111</v>
      </c>
      <c r="H26" s="25"/>
    </row>
    <row r="27" spans="2:9" x14ac:dyDescent="0.25">
      <c r="B27" s="24"/>
      <c r="C27" s="24" t="s">
        <v>187</v>
      </c>
      <c r="D27" s="24" t="s">
        <v>36</v>
      </c>
      <c r="E27" s="25"/>
      <c r="F27" s="25"/>
      <c r="G27" s="25">
        <f>Hoja3!I25/720</f>
        <v>388.88888888888891</v>
      </c>
      <c r="H27" s="25"/>
    </row>
    <row r="28" spans="2:9" x14ac:dyDescent="0.25">
      <c r="B28" s="24"/>
      <c r="C28" s="24" t="s">
        <v>188</v>
      </c>
      <c r="D28" s="24" t="s">
        <v>34</v>
      </c>
      <c r="E28" s="25"/>
      <c r="F28" s="25"/>
      <c r="G28" s="25">
        <f>Hoja3!I32/720</f>
        <v>166.66666666666666</v>
      </c>
      <c r="H28" s="25"/>
    </row>
    <row r="29" spans="2:9" x14ac:dyDescent="0.25">
      <c r="B29" s="24"/>
      <c r="C29" s="24" t="s">
        <v>189</v>
      </c>
      <c r="D29" s="24" t="s">
        <v>113</v>
      </c>
      <c r="E29" s="25"/>
      <c r="F29" s="25"/>
      <c r="G29" s="25">
        <f>Hoja3!I35/720</f>
        <v>118.05555555555556</v>
      </c>
      <c r="H29" s="25"/>
    </row>
    <row r="30" spans="2:9" x14ac:dyDescent="0.25">
      <c r="B30" s="24"/>
      <c r="C30" s="24" t="s">
        <v>190</v>
      </c>
      <c r="D30" s="24" t="s">
        <v>117</v>
      </c>
      <c r="E30" s="25"/>
      <c r="F30" s="25"/>
      <c r="G30" s="25">
        <f>Hoja3!I36/720</f>
        <v>138.88888888888889</v>
      </c>
      <c r="H30" s="25"/>
    </row>
    <row r="31" spans="2:9" x14ac:dyDescent="0.25">
      <c r="B31" s="24"/>
      <c r="C31" s="24" t="s">
        <v>191</v>
      </c>
      <c r="D31" s="24" t="s">
        <v>118</v>
      </c>
      <c r="E31" s="25"/>
      <c r="F31" s="25"/>
      <c r="G31" s="25">
        <f>Hoja3!I37/720</f>
        <v>83.333333333333329</v>
      </c>
      <c r="H31" s="25"/>
    </row>
    <row r="32" spans="2:9" x14ac:dyDescent="0.25">
      <c r="B32" s="24"/>
      <c r="C32" s="24" t="s">
        <v>293</v>
      </c>
      <c r="D32" s="24" t="s">
        <v>45</v>
      </c>
      <c r="E32" s="25"/>
      <c r="F32" s="25" t="s">
        <v>288</v>
      </c>
      <c r="G32" s="25"/>
      <c r="H32" s="25"/>
      <c r="I32" t="s">
        <v>287</v>
      </c>
    </row>
    <row r="33" spans="2:9" x14ac:dyDescent="0.25">
      <c r="B33" s="24"/>
      <c r="C33" s="24" t="s">
        <v>294</v>
      </c>
      <c r="D33" s="24" t="s">
        <v>28</v>
      </c>
      <c r="E33" s="25"/>
      <c r="F33" s="25" t="s">
        <v>292</v>
      </c>
      <c r="G33" s="25"/>
      <c r="H33" s="25"/>
      <c r="I33" t="s">
        <v>280</v>
      </c>
    </row>
    <row r="34" spans="2:9" x14ac:dyDescent="0.25">
      <c r="B34" s="24"/>
      <c r="C34" s="24" t="s">
        <v>295</v>
      </c>
      <c r="D34" s="24" t="s">
        <v>286</v>
      </c>
      <c r="E34" s="25"/>
      <c r="F34" s="25" t="s">
        <v>289</v>
      </c>
      <c r="G34" s="25"/>
      <c r="H34" s="25"/>
      <c r="I34" t="s">
        <v>290</v>
      </c>
    </row>
    <row r="35" spans="2:9" x14ac:dyDescent="0.25">
      <c r="B35" s="24"/>
      <c r="C35" s="24" t="s">
        <v>296</v>
      </c>
      <c r="D35" s="24" t="s">
        <v>281</v>
      </c>
      <c r="E35" s="25"/>
      <c r="F35" s="25" t="s">
        <v>291</v>
      </c>
      <c r="G35" s="25"/>
      <c r="H35" s="25"/>
      <c r="I35" t="s">
        <v>282</v>
      </c>
    </row>
    <row r="36" spans="2:9" x14ac:dyDescent="0.25">
      <c r="B36" s="102" t="s">
        <v>285</v>
      </c>
      <c r="C36" s="103"/>
      <c r="D36" s="104"/>
      <c r="E36" s="23"/>
      <c r="F36" s="23" t="s">
        <v>297</v>
      </c>
      <c r="G36" s="23">
        <f>SUM(G6:G31)</f>
        <v>9961.9444444444416</v>
      </c>
      <c r="H36" s="23" t="s">
        <v>298</v>
      </c>
    </row>
    <row r="37" spans="2:9" x14ac:dyDescent="0.25">
      <c r="B37" s="99" t="s">
        <v>283</v>
      </c>
      <c r="C37" s="100"/>
      <c r="D37" s="101"/>
      <c r="E37" s="38"/>
      <c r="F37" s="38"/>
      <c r="G37" s="38"/>
      <c r="H37" s="38" t="s">
        <v>299</v>
      </c>
    </row>
    <row r="38" spans="2:9" x14ac:dyDescent="0.25">
      <c r="B38" s="99" t="s">
        <v>284</v>
      </c>
      <c r="C38" s="100"/>
      <c r="D38" s="101"/>
      <c r="E38" s="38"/>
      <c r="F38" s="38"/>
      <c r="G38" s="1"/>
      <c r="H38" s="1" t="s">
        <v>300</v>
      </c>
    </row>
    <row r="39" spans="2:9" x14ac:dyDescent="0.25">
      <c r="B39" s="32"/>
      <c r="C39" s="32"/>
      <c r="D39" s="32"/>
      <c r="E39" s="32"/>
      <c r="F39" s="32"/>
      <c r="G39"/>
      <c r="H39"/>
    </row>
    <row r="40" spans="2:9" x14ac:dyDescent="0.25">
      <c r="B40" s="32"/>
      <c r="C40" s="32"/>
      <c r="D40" s="32"/>
      <c r="E40" s="32"/>
      <c r="F40" s="32"/>
      <c r="G40"/>
      <c r="H40"/>
    </row>
  </sheetData>
  <mergeCells count="6">
    <mergeCell ref="B38:D38"/>
    <mergeCell ref="B2:H2"/>
    <mergeCell ref="B3:H3"/>
    <mergeCell ref="B4:H4"/>
    <mergeCell ref="B36:D36"/>
    <mergeCell ref="B37:D3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84"/>
  <sheetViews>
    <sheetView tabSelected="1" topLeftCell="A31" zoomScaleNormal="100" workbookViewId="0">
      <selection activeCell="B43" sqref="B43:G84"/>
    </sheetView>
  </sheetViews>
  <sheetFormatPr baseColWidth="10" defaultRowHeight="15" x14ac:dyDescent="0.25"/>
  <cols>
    <col min="1" max="1" width="4.28515625" style="4" customWidth="1"/>
    <col min="2" max="2" width="9.42578125" style="4" bestFit="1" customWidth="1"/>
    <col min="3" max="3" width="11.42578125" style="4"/>
    <col min="4" max="4" width="17.5703125" style="4" bestFit="1" customWidth="1"/>
    <col min="5" max="5" width="10.7109375" style="4" bestFit="1" customWidth="1"/>
    <col min="6" max="6" width="10.42578125" style="4" bestFit="1" customWidth="1"/>
    <col min="7" max="7" width="12" style="4" bestFit="1" customWidth="1"/>
    <col min="8" max="8" width="11.42578125" style="4"/>
    <col min="9" max="9" width="13" style="4" customWidth="1"/>
    <col min="10" max="10" width="11.42578125" style="4"/>
    <col min="11" max="11" width="13.42578125" style="4" customWidth="1"/>
    <col min="12" max="12" width="7.28515625" style="4" bestFit="1" customWidth="1"/>
    <col min="13" max="13" width="13.5703125" style="4" customWidth="1"/>
    <col min="14" max="14" width="12.5703125" style="4" customWidth="1"/>
    <col min="15" max="15" width="7.28515625" style="4" bestFit="1" customWidth="1"/>
    <col min="16" max="16" width="15.5703125" style="4" customWidth="1"/>
    <col min="17" max="17" width="11.42578125" style="4"/>
    <col min="20" max="20" width="3.5703125" bestFit="1" customWidth="1"/>
    <col min="21" max="21" width="7.140625" bestFit="1" customWidth="1"/>
    <col min="22" max="22" width="20.85546875" customWidth="1"/>
    <col min="23" max="23" width="7.28515625" bestFit="1" customWidth="1"/>
    <col min="24" max="24" width="11.140625" bestFit="1" customWidth="1"/>
    <col min="25" max="25" width="12.140625" bestFit="1" customWidth="1"/>
    <col min="26" max="26" width="7.28515625" bestFit="1" customWidth="1"/>
    <col min="27" max="27" width="16" customWidth="1"/>
  </cols>
  <sheetData>
    <row r="2" spans="2:15" x14ac:dyDescent="0.25">
      <c r="B2" s="126" t="s">
        <v>49</v>
      </c>
      <c r="C2" s="127"/>
      <c r="D2" s="127"/>
      <c r="E2" s="127"/>
      <c r="F2" s="127"/>
      <c r="G2" s="128"/>
    </row>
    <row r="3" spans="2:15" x14ac:dyDescent="0.25">
      <c r="B3" s="95" t="s">
        <v>229</v>
      </c>
      <c r="C3" s="98"/>
      <c r="D3" s="98"/>
      <c r="E3" s="98"/>
      <c r="F3" s="98"/>
      <c r="G3" s="96"/>
    </row>
    <row r="4" spans="2:15" x14ac:dyDescent="0.25">
      <c r="B4" s="15" t="s">
        <v>51</v>
      </c>
      <c r="C4" s="15"/>
      <c r="D4" s="15" t="s">
        <v>52</v>
      </c>
      <c r="E4" s="15"/>
      <c r="F4" s="15" t="s">
        <v>53</v>
      </c>
      <c r="G4" s="33" t="s">
        <v>262</v>
      </c>
    </row>
    <row r="5" spans="2:15" x14ac:dyDescent="0.25">
      <c r="B5" s="15" t="s">
        <v>54</v>
      </c>
      <c r="C5" s="15"/>
      <c r="D5" s="15" t="s">
        <v>55</v>
      </c>
      <c r="E5" s="30">
        <v>41612</v>
      </c>
      <c r="F5" s="15" t="s">
        <v>56</v>
      </c>
      <c r="G5" s="24">
        <v>2</v>
      </c>
    </row>
    <row r="6" spans="2:15" ht="15" customHeight="1" x14ac:dyDescent="0.25">
      <c r="B6" s="86" t="s">
        <v>231</v>
      </c>
      <c r="C6" s="87"/>
      <c r="D6" s="87"/>
      <c r="E6" s="87"/>
      <c r="F6" s="87"/>
      <c r="G6" s="88"/>
      <c r="I6" s="15" t="s">
        <v>271</v>
      </c>
      <c r="J6" s="35"/>
      <c r="K6" s="24"/>
      <c r="M6" s="132" t="s">
        <v>224</v>
      </c>
      <c r="N6" s="133"/>
      <c r="O6" s="134"/>
    </row>
    <row r="7" spans="2:15" x14ac:dyDescent="0.25">
      <c r="B7" s="77" t="s">
        <v>52</v>
      </c>
      <c r="C7" s="77" t="s">
        <v>58</v>
      </c>
      <c r="D7" s="77" t="s">
        <v>59</v>
      </c>
      <c r="E7" s="77" t="s">
        <v>25</v>
      </c>
      <c r="F7" s="77" t="s">
        <v>60</v>
      </c>
      <c r="G7" s="77" t="s">
        <v>61</v>
      </c>
      <c r="I7" s="24" t="s">
        <v>193</v>
      </c>
      <c r="J7" s="35" t="s">
        <v>201</v>
      </c>
      <c r="K7" s="25">
        <v>1000</v>
      </c>
      <c r="M7" s="135" t="s">
        <v>225</v>
      </c>
      <c r="N7" s="136"/>
      <c r="O7" s="137"/>
    </row>
    <row r="8" spans="2:15" x14ac:dyDescent="0.25">
      <c r="B8" s="72"/>
      <c r="C8" s="72"/>
      <c r="D8" s="72"/>
      <c r="E8" s="72"/>
      <c r="F8" s="72"/>
      <c r="G8" s="72"/>
      <c r="I8" s="24" t="s">
        <v>194</v>
      </c>
      <c r="J8" s="35" t="s">
        <v>201</v>
      </c>
      <c r="K8" s="25">
        <v>800</v>
      </c>
      <c r="M8" s="24" t="s">
        <v>193</v>
      </c>
      <c r="N8" s="24">
        <v>250</v>
      </c>
      <c r="O8" s="24" t="s">
        <v>206</v>
      </c>
    </row>
    <row r="9" spans="2:15" x14ac:dyDescent="0.25">
      <c r="B9" s="24">
        <v>4</v>
      </c>
      <c r="C9" s="24" t="s">
        <v>220</v>
      </c>
      <c r="D9" s="24" t="s">
        <v>206</v>
      </c>
      <c r="E9" s="24">
        <v>300</v>
      </c>
      <c r="F9" s="36">
        <v>3.6</v>
      </c>
      <c r="G9" s="37">
        <f>E9*F9</f>
        <v>1080</v>
      </c>
      <c r="I9" s="24" t="s">
        <v>195</v>
      </c>
      <c r="J9" s="35" t="s">
        <v>201</v>
      </c>
      <c r="K9" s="25">
        <v>900</v>
      </c>
      <c r="M9" s="24" t="s">
        <v>208</v>
      </c>
      <c r="N9" s="24">
        <v>1</v>
      </c>
      <c r="O9" s="24" t="s">
        <v>206</v>
      </c>
    </row>
    <row r="10" spans="2:15" x14ac:dyDescent="0.25">
      <c r="B10" s="24">
        <v>6</v>
      </c>
      <c r="C10" s="24" t="s">
        <v>221</v>
      </c>
      <c r="D10" s="24" t="s">
        <v>206</v>
      </c>
      <c r="E10" s="24">
        <v>50</v>
      </c>
      <c r="F10" s="36">
        <v>2.5</v>
      </c>
      <c r="G10" s="37">
        <f t="shared" ref="G10:G11" si="0">E10*F10</f>
        <v>125</v>
      </c>
      <c r="I10" s="24" t="s">
        <v>196</v>
      </c>
      <c r="J10" s="35" t="s">
        <v>202</v>
      </c>
      <c r="K10" s="25">
        <v>1800</v>
      </c>
      <c r="M10" s="24" t="s">
        <v>200</v>
      </c>
      <c r="N10" s="24">
        <v>2</v>
      </c>
      <c r="O10" s="24" t="s">
        <v>210</v>
      </c>
    </row>
    <row r="11" spans="2:15" x14ac:dyDescent="0.25">
      <c r="B11" s="24">
        <v>7</v>
      </c>
      <c r="C11" s="24" t="s">
        <v>199</v>
      </c>
      <c r="D11" s="24" t="s">
        <v>206</v>
      </c>
      <c r="E11" s="24">
        <v>50</v>
      </c>
      <c r="F11" s="36">
        <v>1.8</v>
      </c>
      <c r="G11" s="37">
        <f t="shared" si="0"/>
        <v>90</v>
      </c>
      <c r="I11" s="24" t="s">
        <v>197</v>
      </c>
      <c r="J11" s="35" t="s">
        <v>201</v>
      </c>
      <c r="K11" s="25">
        <v>7000</v>
      </c>
      <c r="M11" s="24" t="s">
        <v>209</v>
      </c>
      <c r="N11" s="24">
        <v>2</v>
      </c>
      <c r="O11" s="24" t="s">
        <v>206</v>
      </c>
    </row>
    <row r="12" spans="2:15" x14ac:dyDescent="0.25">
      <c r="B12" s="24"/>
      <c r="C12" s="24"/>
      <c r="D12" s="24"/>
      <c r="E12" s="24"/>
      <c r="F12" s="24"/>
      <c r="G12" s="24"/>
      <c r="I12" s="24" t="s">
        <v>198</v>
      </c>
      <c r="J12" s="35" t="s">
        <v>202</v>
      </c>
      <c r="K12" s="25">
        <v>2500</v>
      </c>
      <c r="M12" s="24" t="s">
        <v>197</v>
      </c>
      <c r="N12" s="24">
        <v>500</v>
      </c>
      <c r="O12" s="24" t="s">
        <v>206</v>
      </c>
    </row>
    <row r="13" spans="2:15" x14ac:dyDescent="0.25">
      <c r="B13" s="24" t="s">
        <v>23</v>
      </c>
      <c r="C13" s="24"/>
      <c r="D13" s="24"/>
      <c r="E13" s="24">
        <f>E9+E10+E11</f>
        <v>400</v>
      </c>
      <c r="F13" s="24"/>
      <c r="G13" s="24"/>
      <c r="I13" s="24" t="s">
        <v>199</v>
      </c>
      <c r="J13" s="35" t="s">
        <v>201</v>
      </c>
      <c r="K13" s="25">
        <v>900</v>
      </c>
      <c r="M13" s="24" t="s">
        <v>207</v>
      </c>
      <c r="N13" s="24">
        <v>250</v>
      </c>
      <c r="O13" s="24" t="s">
        <v>206</v>
      </c>
    </row>
    <row r="14" spans="2:15" x14ac:dyDescent="0.25">
      <c r="B14" s="108" t="s">
        <v>62</v>
      </c>
      <c r="C14" s="109"/>
      <c r="D14" s="109"/>
      <c r="E14" s="109"/>
      <c r="F14" s="110"/>
      <c r="G14" s="34">
        <f>SUM(G9:G11)</f>
        <v>1295</v>
      </c>
      <c r="I14" s="24" t="s">
        <v>200</v>
      </c>
      <c r="J14" s="35" t="s">
        <v>203</v>
      </c>
      <c r="K14" s="25">
        <v>4000</v>
      </c>
      <c r="M14" s="24" t="s">
        <v>222</v>
      </c>
      <c r="N14" s="38" t="s">
        <v>223</v>
      </c>
      <c r="O14" s="39"/>
    </row>
    <row r="15" spans="2:15" x14ac:dyDescent="0.25">
      <c r="B15" s="86" t="s">
        <v>63</v>
      </c>
      <c r="C15" s="87"/>
      <c r="D15" s="87"/>
      <c r="E15" s="87"/>
      <c r="F15" s="87"/>
      <c r="G15" s="88"/>
      <c r="I15" s="40" t="s">
        <v>207</v>
      </c>
      <c r="J15" s="41" t="s">
        <v>201</v>
      </c>
      <c r="K15" s="42">
        <v>500</v>
      </c>
      <c r="M15" s="24" t="s">
        <v>226</v>
      </c>
      <c r="N15" s="43">
        <v>0.03</v>
      </c>
      <c r="O15" s="24"/>
    </row>
    <row r="16" spans="2:15" x14ac:dyDescent="0.25">
      <c r="B16" s="24"/>
      <c r="C16" s="24"/>
      <c r="D16" s="24"/>
      <c r="E16" s="24"/>
      <c r="F16" s="24"/>
      <c r="G16" s="24"/>
      <c r="M16" s="24" t="s">
        <v>227</v>
      </c>
      <c r="N16" s="43">
        <v>0.35</v>
      </c>
      <c r="O16" s="24"/>
    </row>
    <row r="17" spans="2:16" x14ac:dyDescent="0.25">
      <c r="B17" s="24"/>
      <c r="C17" s="24"/>
      <c r="D17" s="24"/>
      <c r="E17" s="24"/>
      <c r="F17" s="24"/>
      <c r="G17" s="24"/>
      <c r="I17" s="129" t="s">
        <v>204</v>
      </c>
      <c r="J17" s="130"/>
      <c r="K17" s="131"/>
      <c r="M17" s="24" t="s">
        <v>228</v>
      </c>
      <c r="N17" s="43">
        <v>0.08</v>
      </c>
      <c r="O17" s="24"/>
    </row>
    <row r="18" spans="2:16" ht="15" customHeight="1" x14ac:dyDescent="0.25">
      <c r="B18" s="138" t="s">
        <v>64</v>
      </c>
      <c r="C18" s="139"/>
      <c r="D18" s="139"/>
      <c r="E18" s="139"/>
      <c r="F18" s="140"/>
      <c r="G18" s="24"/>
      <c r="I18" s="74" t="s">
        <v>230</v>
      </c>
      <c r="J18" s="75"/>
      <c r="K18" s="76"/>
    </row>
    <row r="19" spans="2:16" x14ac:dyDescent="0.25">
      <c r="B19" s="86" t="s">
        <v>65</v>
      </c>
      <c r="C19" s="87"/>
      <c r="D19" s="87"/>
      <c r="E19" s="87"/>
      <c r="F19" s="87"/>
      <c r="G19" s="88"/>
      <c r="I19" s="46" t="s">
        <v>192</v>
      </c>
      <c r="J19" s="46"/>
      <c r="K19" s="46"/>
    </row>
    <row r="20" spans="2:16" x14ac:dyDescent="0.25">
      <c r="B20" s="105" t="s">
        <v>66</v>
      </c>
      <c r="C20" s="106"/>
      <c r="D20" s="106"/>
      <c r="E20" s="107"/>
      <c r="F20" s="161"/>
      <c r="G20" s="114"/>
      <c r="I20" s="24" t="s">
        <v>196</v>
      </c>
      <c r="J20" s="24">
        <v>300</v>
      </c>
      <c r="K20" s="38" t="s">
        <v>206</v>
      </c>
    </row>
    <row r="21" spans="2:16" x14ac:dyDescent="0.25">
      <c r="B21" s="105" t="s">
        <v>67</v>
      </c>
      <c r="C21" s="106"/>
      <c r="D21" s="106"/>
      <c r="E21" s="107"/>
      <c r="F21" s="162"/>
      <c r="G21" s="116"/>
      <c r="I21" s="24" t="s">
        <v>205</v>
      </c>
      <c r="J21" s="24">
        <v>50</v>
      </c>
      <c r="K21" s="38" t="s">
        <v>206</v>
      </c>
    </row>
    <row r="22" spans="2:16" x14ac:dyDescent="0.25">
      <c r="B22" s="105" t="s">
        <v>68</v>
      </c>
      <c r="C22" s="106"/>
      <c r="D22" s="106"/>
      <c r="E22" s="107"/>
      <c r="F22" s="162"/>
      <c r="G22" s="116"/>
      <c r="I22" s="24" t="s">
        <v>198</v>
      </c>
      <c r="J22" s="24">
        <v>50</v>
      </c>
      <c r="K22" s="38" t="s">
        <v>206</v>
      </c>
    </row>
    <row r="23" spans="2:16" x14ac:dyDescent="0.25">
      <c r="B23" s="118" t="s">
        <v>69</v>
      </c>
      <c r="C23" s="119"/>
      <c r="D23" s="119"/>
      <c r="E23" s="120"/>
      <c r="F23" s="163"/>
      <c r="G23" s="117"/>
      <c r="I23" s="24"/>
      <c r="J23" s="24"/>
      <c r="K23" s="24"/>
    </row>
    <row r="24" spans="2:16" x14ac:dyDescent="0.25">
      <c r="B24" s="121"/>
      <c r="C24" s="122"/>
      <c r="D24" s="122"/>
      <c r="E24" s="123"/>
      <c r="F24" s="86" t="s">
        <v>70</v>
      </c>
      <c r="G24" s="88"/>
    </row>
    <row r="25" spans="2:16" x14ac:dyDescent="0.25">
      <c r="B25" s="86" t="s">
        <v>71</v>
      </c>
      <c r="C25" s="87"/>
      <c r="D25" s="87"/>
      <c r="E25" s="87"/>
      <c r="F25" s="87"/>
      <c r="G25" s="88"/>
    </row>
    <row r="26" spans="2:16" x14ac:dyDescent="0.25">
      <c r="B26" s="105" t="s">
        <v>72</v>
      </c>
      <c r="C26" s="106"/>
      <c r="D26" s="106"/>
      <c r="E26" s="107"/>
      <c r="F26" s="24"/>
      <c r="G26" s="37">
        <f>G14</f>
        <v>1295</v>
      </c>
    </row>
    <row r="27" spans="2:16" x14ac:dyDescent="0.25">
      <c r="B27" s="105" t="s">
        <v>73</v>
      </c>
      <c r="C27" s="106"/>
      <c r="D27" s="106"/>
      <c r="E27" s="107"/>
      <c r="F27" s="43">
        <v>0.03</v>
      </c>
      <c r="G27" s="26">
        <f>G26*3%</f>
        <v>38.85</v>
      </c>
      <c r="I27" s="86" t="s">
        <v>211</v>
      </c>
      <c r="J27" s="87"/>
      <c r="K27" s="87"/>
      <c r="L27" s="87"/>
      <c r="M27" s="87"/>
      <c r="N27" s="87"/>
      <c r="O27" s="87"/>
      <c r="P27" s="88"/>
    </row>
    <row r="28" spans="2:16" x14ac:dyDescent="0.25">
      <c r="B28" s="105" t="s">
        <v>74</v>
      </c>
      <c r="C28" s="106"/>
      <c r="D28" s="106"/>
      <c r="E28" s="107"/>
      <c r="F28" s="24"/>
      <c r="G28" s="26">
        <f>G26+G27</f>
        <v>1333.85</v>
      </c>
      <c r="I28" s="93" t="s">
        <v>212</v>
      </c>
      <c r="J28" s="93" t="s">
        <v>52</v>
      </c>
      <c r="K28" s="77" t="s">
        <v>213</v>
      </c>
      <c r="L28" s="86" t="s">
        <v>214</v>
      </c>
      <c r="M28" s="88"/>
      <c r="N28" s="93" t="s">
        <v>217</v>
      </c>
      <c r="O28" s="86" t="s">
        <v>218</v>
      </c>
      <c r="P28" s="88"/>
    </row>
    <row r="29" spans="2:16" ht="30" x14ac:dyDescent="0.25">
      <c r="B29" s="105" t="s">
        <v>75</v>
      </c>
      <c r="C29" s="106"/>
      <c r="D29" s="106"/>
      <c r="E29" s="107"/>
      <c r="F29" s="24"/>
      <c r="G29" s="26">
        <f>G28/2</f>
        <v>666.92499999999995</v>
      </c>
      <c r="I29" s="94"/>
      <c r="J29" s="94"/>
      <c r="K29" s="72"/>
      <c r="L29" s="47" t="s">
        <v>215</v>
      </c>
      <c r="M29" s="15" t="s">
        <v>216</v>
      </c>
      <c r="N29" s="94"/>
      <c r="O29" s="15" t="s">
        <v>215</v>
      </c>
      <c r="P29" s="15" t="s">
        <v>219</v>
      </c>
    </row>
    <row r="30" spans="2:16" x14ac:dyDescent="0.25">
      <c r="B30" s="105" t="s">
        <v>76</v>
      </c>
      <c r="C30" s="106"/>
      <c r="D30" s="106"/>
      <c r="E30" s="107"/>
      <c r="F30" s="24"/>
      <c r="G30" s="24"/>
      <c r="I30" s="24">
        <v>1</v>
      </c>
      <c r="J30" s="24">
        <v>1</v>
      </c>
      <c r="K30" s="24" t="s">
        <v>193</v>
      </c>
      <c r="L30" s="24" t="s">
        <v>201</v>
      </c>
      <c r="M30" s="25">
        <v>1000</v>
      </c>
      <c r="N30" s="24">
        <v>500</v>
      </c>
      <c r="O30" s="24" t="s">
        <v>206</v>
      </c>
      <c r="P30" s="36">
        <f t="shared" ref="P30:P38" si="1">M30/N30</f>
        <v>2</v>
      </c>
    </row>
    <row r="31" spans="2:16" x14ac:dyDescent="0.25">
      <c r="B31" s="105" t="s">
        <v>77</v>
      </c>
      <c r="C31" s="106"/>
      <c r="D31" s="106"/>
      <c r="E31" s="107"/>
      <c r="F31" s="24"/>
      <c r="G31" s="24"/>
      <c r="I31" s="24">
        <v>2</v>
      </c>
      <c r="J31" s="24">
        <v>2</v>
      </c>
      <c r="K31" s="24" t="s">
        <v>194</v>
      </c>
      <c r="L31" s="24" t="s">
        <v>201</v>
      </c>
      <c r="M31" s="25">
        <v>800</v>
      </c>
      <c r="N31" s="24">
        <v>500</v>
      </c>
      <c r="O31" s="24" t="s">
        <v>206</v>
      </c>
      <c r="P31" s="36">
        <f t="shared" si="1"/>
        <v>1.6</v>
      </c>
    </row>
    <row r="32" spans="2:16" x14ac:dyDescent="0.25">
      <c r="B32" s="105" t="s">
        <v>78</v>
      </c>
      <c r="C32" s="106"/>
      <c r="D32" s="106"/>
      <c r="E32" s="107"/>
      <c r="F32" s="24"/>
      <c r="G32" s="24"/>
      <c r="I32" s="24">
        <v>3</v>
      </c>
      <c r="J32" s="24">
        <v>3</v>
      </c>
      <c r="K32" s="24" t="s">
        <v>195</v>
      </c>
      <c r="L32" s="24" t="s">
        <v>201</v>
      </c>
      <c r="M32" s="25">
        <v>900</v>
      </c>
      <c r="N32" s="24">
        <v>500</v>
      </c>
      <c r="O32" s="24" t="s">
        <v>206</v>
      </c>
      <c r="P32" s="36">
        <f t="shared" si="1"/>
        <v>1.8</v>
      </c>
    </row>
    <row r="33" spans="2:16" x14ac:dyDescent="0.25">
      <c r="B33" s="105" t="s">
        <v>79</v>
      </c>
      <c r="C33" s="106"/>
      <c r="D33" s="106"/>
      <c r="E33" s="107"/>
      <c r="F33" s="24"/>
      <c r="G33" s="24"/>
      <c r="I33" s="24">
        <v>4</v>
      </c>
      <c r="J33" s="24">
        <v>4</v>
      </c>
      <c r="K33" s="24" t="s">
        <v>196</v>
      </c>
      <c r="L33" s="24" t="s">
        <v>201</v>
      </c>
      <c r="M33" s="25">
        <v>1800</v>
      </c>
      <c r="N33" s="24">
        <v>500</v>
      </c>
      <c r="O33" s="24" t="s">
        <v>206</v>
      </c>
      <c r="P33" s="36">
        <f t="shared" si="1"/>
        <v>3.6</v>
      </c>
    </row>
    <row r="34" spans="2:16" x14ac:dyDescent="0.25">
      <c r="B34" s="105" t="s">
        <v>80</v>
      </c>
      <c r="C34" s="106"/>
      <c r="D34" s="106"/>
      <c r="E34" s="107"/>
      <c r="F34" s="24"/>
      <c r="G34" s="24">
        <f>E13/2</f>
        <v>200</v>
      </c>
      <c r="I34" s="24">
        <v>5</v>
      </c>
      <c r="J34" s="24">
        <v>5</v>
      </c>
      <c r="K34" s="24" t="s">
        <v>197</v>
      </c>
      <c r="L34" s="24" t="s">
        <v>201</v>
      </c>
      <c r="M34" s="25">
        <v>7000</v>
      </c>
      <c r="N34" s="24">
        <v>500</v>
      </c>
      <c r="O34" s="24" t="s">
        <v>206</v>
      </c>
      <c r="P34" s="36">
        <f t="shared" si="1"/>
        <v>14</v>
      </c>
    </row>
    <row r="35" spans="2:16" x14ac:dyDescent="0.25">
      <c r="B35" s="86" t="s">
        <v>81</v>
      </c>
      <c r="C35" s="87"/>
      <c r="D35" s="87"/>
      <c r="E35" s="87"/>
      <c r="F35" s="87"/>
      <c r="G35" s="88"/>
      <c r="I35" s="24">
        <v>6</v>
      </c>
      <c r="J35" s="24">
        <v>6</v>
      </c>
      <c r="K35" s="24" t="s">
        <v>198</v>
      </c>
      <c r="L35" s="24" t="s">
        <v>202</v>
      </c>
      <c r="M35" s="25">
        <v>2500</v>
      </c>
      <c r="N35" s="24">
        <v>1000</v>
      </c>
      <c r="O35" s="24" t="s">
        <v>206</v>
      </c>
      <c r="P35" s="36">
        <f t="shared" si="1"/>
        <v>2.5</v>
      </c>
    </row>
    <row r="36" spans="2:16" x14ac:dyDescent="0.25">
      <c r="B36" s="105" t="s">
        <v>82</v>
      </c>
      <c r="C36" s="106"/>
      <c r="D36" s="106"/>
      <c r="E36" s="107"/>
      <c r="F36" s="24"/>
      <c r="G36" s="24"/>
      <c r="I36" s="24">
        <v>7</v>
      </c>
      <c r="J36" s="24">
        <v>7</v>
      </c>
      <c r="K36" s="24" t="s">
        <v>199</v>
      </c>
      <c r="L36" s="24" t="s">
        <v>201</v>
      </c>
      <c r="M36" s="25">
        <v>900</v>
      </c>
      <c r="N36" s="24">
        <v>500</v>
      </c>
      <c r="O36" s="24" t="s">
        <v>206</v>
      </c>
      <c r="P36" s="36">
        <f t="shared" si="1"/>
        <v>1.8</v>
      </c>
    </row>
    <row r="37" spans="2:16" x14ac:dyDescent="0.25">
      <c r="B37" s="105" t="s">
        <v>83</v>
      </c>
      <c r="C37" s="106"/>
      <c r="D37" s="106"/>
      <c r="E37" s="107"/>
      <c r="F37" s="24"/>
      <c r="G37" s="24"/>
      <c r="I37" s="24">
        <v>8</v>
      </c>
      <c r="J37" s="24">
        <v>8</v>
      </c>
      <c r="K37" s="24" t="s">
        <v>200</v>
      </c>
      <c r="L37" s="24" t="s">
        <v>203</v>
      </c>
      <c r="M37" s="25">
        <v>4000</v>
      </c>
      <c r="N37" s="24">
        <v>1000</v>
      </c>
      <c r="O37" s="24" t="s">
        <v>206</v>
      </c>
      <c r="P37" s="36">
        <f t="shared" si="1"/>
        <v>4</v>
      </c>
    </row>
    <row r="38" spans="2:16" x14ac:dyDescent="0.25">
      <c r="B38" s="105" t="s">
        <v>84</v>
      </c>
      <c r="C38" s="106"/>
      <c r="D38" s="106"/>
      <c r="E38" s="107"/>
      <c r="F38" s="24"/>
      <c r="G38" s="24"/>
      <c r="I38" s="24">
        <v>9</v>
      </c>
      <c r="J38" s="24">
        <v>9</v>
      </c>
      <c r="K38" s="40" t="s">
        <v>207</v>
      </c>
      <c r="L38" s="24" t="s">
        <v>201</v>
      </c>
      <c r="M38" s="42">
        <v>500</v>
      </c>
      <c r="N38" s="24">
        <v>500</v>
      </c>
      <c r="O38" s="24" t="s">
        <v>206</v>
      </c>
      <c r="P38" s="36">
        <f t="shared" si="1"/>
        <v>1</v>
      </c>
    </row>
    <row r="39" spans="2:16" x14ac:dyDescent="0.25">
      <c r="B39" s="86" t="s">
        <v>85</v>
      </c>
      <c r="C39" s="87"/>
      <c r="D39" s="87"/>
      <c r="E39" s="87"/>
      <c r="F39" s="87"/>
      <c r="G39" s="88"/>
      <c r="I39" s="24">
        <v>10</v>
      </c>
      <c r="J39" s="24">
        <v>10</v>
      </c>
      <c r="K39" s="24" t="s">
        <v>232</v>
      </c>
      <c r="L39" s="24" t="s">
        <v>201</v>
      </c>
      <c r="M39" s="26">
        <v>1665</v>
      </c>
      <c r="N39" s="24">
        <v>500</v>
      </c>
      <c r="O39" s="24" t="s">
        <v>206</v>
      </c>
      <c r="P39" s="26">
        <v>3.33</v>
      </c>
    </row>
    <row r="40" spans="2:16" x14ac:dyDescent="0.25">
      <c r="B40" s="105" t="s">
        <v>86</v>
      </c>
      <c r="C40" s="106"/>
      <c r="D40" s="106"/>
      <c r="E40" s="107"/>
      <c r="F40" s="24"/>
      <c r="G40" s="24"/>
      <c r="I40" s="24"/>
      <c r="J40" s="24"/>
      <c r="K40" s="24"/>
      <c r="L40" s="24"/>
      <c r="M40" s="24"/>
      <c r="N40" s="24"/>
      <c r="O40" s="24"/>
      <c r="P40" s="24"/>
    </row>
    <row r="43" spans="2:16" x14ac:dyDescent="0.25">
      <c r="B43" s="126" t="s">
        <v>49</v>
      </c>
      <c r="C43" s="127"/>
      <c r="D43" s="127"/>
      <c r="E43" s="127"/>
      <c r="F43" s="127"/>
      <c r="G43" s="128"/>
    </row>
    <row r="44" spans="2:16" x14ac:dyDescent="0.25">
      <c r="B44" s="105" t="s">
        <v>50</v>
      </c>
      <c r="C44" s="106"/>
      <c r="D44" s="106"/>
      <c r="E44" s="106"/>
      <c r="F44" s="106"/>
      <c r="G44" s="107"/>
    </row>
    <row r="45" spans="2:16" x14ac:dyDescent="0.25">
      <c r="B45" s="24" t="s">
        <v>51</v>
      </c>
      <c r="C45" s="24"/>
      <c r="D45" s="24" t="s">
        <v>52</v>
      </c>
      <c r="E45" s="24"/>
      <c r="F45" s="24" t="s">
        <v>53</v>
      </c>
      <c r="G45" s="44" t="s">
        <v>262</v>
      </c>
    </row>
    <row r="46" spans="2:16" x14ac:dyDescent="0.25">
      <c r="B46" s="24" t="s">
        <v>54</v>
      </c>
      <c r="C46" s="24"/>
      <c r="D46" s="24" t="s">
        <v>55</v>
      </c>
      <c r="E46" s="30">
        <v>41612</v>
      </c>
      <c r="F46" s="24" t="s">
        <v>56</v>
      </c>
      <c r="G46" s="24">
        <v>2</v>
      </c>
    </row>
    <row r="47" spans="2:16" x14ac:dyDescent="0.25">
      <c r="B47" s="86" t="s">
        <v>57</v>
      </c>
      <c r="C47" s="87"/>
      <c r="D47" s="87"/>
      <c r="E47" s="87"/>
      <c r="F47" s="87"/>
      <c r="G47" s="88"/>
    </row>
    <row r="48" spans="2:16" x14ac:dyDescent="0.25">
      <c r="B48" s="124" t="s">
        <v>52</v>
      </c>
      <c r="C48" s="124" t="s">
        <v>58</v>
      </c>
      <c r="D48" s="124" t="s">
        <v>59</v>
      </c>
      <c r="E48" s="124" t="s">
        <v>25</v>
      </c>
      <c r="F48" s="124" t="s">
        <v>60</v>
      </c>
      <c r="G48" s="124" t="s">
        <v>61</v>
      </c>
    </row>
    <row r="49" spans="2:7" x14ac:dyDescent="0.25">
      <c r="B49" s="125"/>
      <c r="C49" s="125"/>
      <c r="D49" s="125"/>
      <c r="E49" s="125"/>
      <c r="F49" s="125"/>
      <c r="G49" s="125"/>
    </row>
    <row r="50" spans="2:7" x14ac:dyDescent="0.25">
      <c r="B50" s="24">
        <v>1</v>
      </c>
      <c r="C50" s="24" t="s">
        <v>193</v>
      </c>
      <c r="D50" s="24" t="s">
        <v>206</v>
      </c>
      <c r="E50" s="24">
        <v>250</v>
      </c>
      <c r="F50" s="36">
        <v>2</v>
      </c>
      <c r="G50" s="37">
        <f>E50*F50</f>
        <v>500</v>
      </c>
    </row>
    <row r="51" spans="2:7" x14ac:dyDescent="0.25">
      <c r="B51" s="24">
        <v>2</v>
      </c>
      <c r="C51" s="24" t="s">
        <v>194</v>
      </c>
      <c r="D51" s="24" t="s">
        <v>206</v>
      </c>
      <c r="E51" s="24">
        <v>1</v>
      </c>
      <c r="F51" s="36">
        <v>1.6</v>
      </c>
      <c r="G51" s="37">
        <f t="shared" ref="G51:G55" si="2">E51*F51</f>
        <v>1.6</v>
      </c>
    </row>
    <row r="52" spans="2:7" x14ac:dyDescent="0.25">
      <c r="B52" s="24">
        <v>3</v>
      </c>
      <c r="C52" s="24" t="s">
        <v>209</v>
      </c>
      <c r="D52" s="24" t="s">
        <v>206</v>
      </c>
      <c r="E52" s="24">
        <v>2</v>
      </c>
      <c r="F52" s="36">
        <v>1.8</v>
      </c>
      <c r="G52" s="37">
        <f t="shared" si="2"/>
        <v>3.6</v>
      </c>
    </row>
    <row r="53" spans="2:7" x14ac:dyDescent="0.25">
      <c r="B53" s="24">
        <v>5</v>
      </c>
      <c r="C53" s="24" t="s">
        <v>197</v>
      </c>
      <c r="D53" s="24" t="s">
        <v>206</v>
      </c>
      <c r="E53" s="24">
        <v>500</v>
      </c>
      <c r="F53" s="36">
        <v>14</v>
      </c>
      <c r="G53" s="37">
        <f t="shared" si="2"/>
        <v>7000</v>
      </c>
    </row>
    <row r="54" spans="2:7" x14ac:dyDescent="0.25">
      <c r="B54" s="24">
        <v>8</v>
      </c>
      <c r="C54" s="24" t="s">
        <v>200</v>
      </c>
      <c r="D54" s="24" t="s">
        <v>210</v>
      </c>
      <c r="E54" s="24">
        <v>2</v>
      </c>
      <c r="F54" s="36">
        <v>4</v>
      </c>
      <c r="G54" s="37">
        <f t="shared" si="2"/>
        <v>8</v>
      </c>
    </row>
    <row r="55" spans="2:7" ht="15" customHeight="1" x14ac:dyDescent="0.25">
      <c r="B55" s="24">
        <v>9</v>
      </c>
      <c r="C55" s="24" t="s">
        <v>207</v>
      </c>
      <c r="D55" s="24" t="s">
        <v>206</v>
      </c>
      <c r="E55" s="24">
        <v>250</v>
      </c>
      <c r="F55" s="36">
        <v>1</v>
      </c>
      <c r="G55" s="37">
        <f t="shared" si="2"/>
        <v>250</v>
      </c>
    </row>
    <row r="56" spans="2:7" x14ac:dyDescent="0.25">
      <c r="B56" s="24"/>
      <c r="C56" s="24"/>
      <c r="D56" s="24"/>
      <c r="E56" s="24"/>
      <c r="F56" s="24"/>
      <c r="G56" s="24"/>
    </row>
    <row r="57" spans="2:7" x14ac:dyDescent="0.25">
      <c r="B57" s="24" t="s">
        <v>23</v>
      </c>
      <c r="C57" s="24"/>
      <c r="D57" s="24"/>
      <c r="E57" s="24">
        <f>SUM(E50:E56)</f>
        <v>1005</v>
      </c>
      <c r="F57" s="36">
        <f>SUM(F50:F56)</f>
        <v>24.4</v>
      </c>
      <c r="G57" s="24"/>
    </row>
    <row r="58" spans="2:7" x14ac:dyDescent="0.25">
      <c r="B58" s="108" t="s">
        <v>62</v>
      </c>
      <c r="C58" s="109"/>
      <c r="D58" s="109"/>
      <c r="E58" s="109"/>
      <c r="F58" s="110"/>
      <c r="G58" s="34">
        <f>SUM(G50:G55)</f>
        <v>7763.2</v>
      </c>
    </row>
    <row r="59" spans="2:7" x14ac:dyDescent="0.25">
      <c r="B59" s="86" t="s">
        <v>63</v>
      </c>
      <c r="C59" s="87"/>
      <c r="D59" s="87"/>
      <c r="E59" s="87"/>
      <c r="F59" s="87"/>
      <c r="G59" s="88"/>
    </row>
    <row r="60" spans="2:7" x14ac:dyDescent="0.25">
      <c r="B60" s="24">
        <v>10</v>
      </c>
      <c r="C60" s="24" t="s">
        <v>233</v>
      </c>
      <c r="D60" s="24" t="s">
        <v>206</v>
      </c>
      <c r="E60" s="24">
        <v>400</v>
      </c>
      <c r="F60" s="26">
        <v>3.33</v>
      </c>
      <c r="G60" s="25">
        <f>E60*F60</f>
        <v>1332</v>
      </c>
    </row>
    <row r="61" spans="2:7" x14ac:dyDescent="0.25">
      <c r="B61" s="24"/>
      <c r="C61" s="24"/>
      <c r="D61" s="24"/>
      <c r="E61" s="24"/>
      <c r="F61" s="24"/>
      <c r="G61" s="24"/>
    </row>
    <row r="62" spans="2:7" x14ac:dyDescent="0.25">
      <c r="B62" s="111" t="s">
        <v>64</v>
      </c>
      <c r="C62" s="112"/>
      <c r="D62" s="112"/>
      <c r="E62" s="112"/>
      <c r="F62" s="113"/>
      <c r="G62" s="24"/>
    </row>
    <row r="63" spans="2:7" x14ac:dyDescent="0.25">
      <c r="B63" s="86" t="s">
        <v>65</v>
      </c>
      <c r="C63" s="87"/>
      <c r="D63" s="87"/>
      <c r="E63" s="87"/>
      <c r="F63" s="87"/>
      <c r="G63" s="88"/>
    </row>
    <row r="64" spans="2:7" x14ac:dyDescent="0.25">
      <c r="B64" s="105" t="s">
        <v>66</v>
      </c>
      <c r="C64" s="106"/>
      <c r="D64" s="106"/>
      <c r="E64" s="107"/>
      <c r="F64" s="161"/>
      <c r="G64" s="114"/>
    </row>
    <row r="65" spans="2:7" x14ac:dyDescent="0.25">
      <c r="B65" s="105" t="s">
        <v>67</v>
      </c>
      <c r="C65" s="106"/>
      <c r="D65" s="106"/>
      <c r="E65" s="107"/>
      <c r="F65" s="162"/>
      <c r="G65" s="116"/>
    </row>
    <row r="66" spans="2:7" x14ac:dyDescent="0.25">
      <c r="B66" s="105" t="s">
        <v>68</v>
      </c>
      <c r="C66" s="106"/>
      <c r="D66" s="106"/>
      <c r="E66" s="107"/>
      <c r="F66" s="162"/>
      <c r="G66" s="116"/>
    </row>
    <row r="67" spans="2:7" x14ac:dyDescent="0.25">
      <c r="B67" s="118" t="s">
        <v>69</v>
      </c>
      <c r="C67" s="119"/>
      <c r="D67" s="119"/>
      <c r="E67" s="120"/>
      <c r="F67" s="163"/>
      <c r="G67" s="117"/>
    </row>
    <row r="68" spans="2:7" x14ac:dyDescent="0.25">
      <c r="B68" s="121"/>
      <c r="C68" s="122"/>
      <c r="D68" s="122"/>
      <c r="E68" s="123"/>
      <c r="F68" s="86" t="s">
        <v>70</v>
      </c>
      <c r="G68" s="88"/>
    </row>
    <row r="69" spans="2:7" x14ac:dyDescent="0.25">
      <c r="B69" s="86" t="s">
        <v>71</v>
      </c>
      <c r="C69" s="87"/>
      <c r="D69" s="87"/>
      <c r="E69" s="87"/>
      <c r="F69" s="87"/>
      <c r="G69" s="88"/>
    </row>
    <row r="70" spans="2:7" x14ac:dyDescent="0.25">
      <c r="B70" s="105" t="s">
        <v>72</v>
      </c>
      <c r="C70" s="106"/>
      <c r="D70" s="106"/>
      <c r="E70" s="107"/>
      <c r="F70" s="24"/>
      <c r="G70" s="37">
        <f>G58+G60</f>
        <v>9095.2000000000007</v>
      </c>
    </row>
    <row r="71" spans="2:7" x14ac:dyDescent="0.25">
      <c r="B71" s="105" t="s">
        <v>73</v>
      </c>
      <c r="C71" s="106"/>
      <c r="D71" s="106"/>
      <c r="E71" s="107"/>
      <c r="F71" s="43">
        <v>0.03</v>
      </c>
      <c r="G71" s="26">
        <f>G70*3%</f>
        <v>272.85599999999999</v>
      </c>
    </row>
    <row r="72" spans="2:7" x14ac:dyDescent="0.25">
      <c r="B72" s="105" t="s">
        <v>74</v>
      </c>
      <c r="C72" s="106"/>
      <c r="D72" s="106"/>
      <c r="E72" s="107"/>
      <c r="F72" s="24"/>
      <c r="G72" s="26">
        <f>G70+G71</f>
        <v>9368.0560000000005</v>
      </c>
    </row>
    <row r="73" spans="2:7" x14ac:dyDescent="0.25">
      <c r="B73" s="105" t="s">
        <v>75</v>
      </c>
      <c r="C73" s="106"/>
      <c r="D73" s="106"/>
      <c r="E73" s="107"/>
      <c r="F73" s="24"/>
      <c r="G73" s="26">
        <f>G72/2</f>
        <v>4684.0280000000002</v>
      </c>
    </row>
    <row r="74" spans="2:7" x14ac:dyDescent="0.25">
      <c r="B74" s="105" t="s">
        <v>76</v>
      </c>
      <c r="C74" s="106"/>
      <c r="D74" s="106"/>
      <c r="E74" s="107"/>
      <c r="F74" s="24"/>
      <c r="G74" s="43">
        <v>0.35</v>
      </c>
    </row>
    <row r="75" spans="2:7" x14ac:dyDescent="0.25">
      <c r="B75" s="105" t="s">
        <v>77</v>
      </c>
      <c r="C75" s="106"/>
      <c r="D75" s="106"/>
      <c r="E75" s="107"/>
      <c r="F75" s="24"/>
      <c r="G75" s="11">
        <f>G73/35%</f>
        <v>13382.937142857145</v>
      </c>
    </row>
    <row r="76" spans="2:7" x14ac:dyDescent="0.25">
      <c r="B76" s="105" t="s">
        <v>78</v>
      </c>
      <c r="C76" s="106"/>
      <c r="D76" s="106"/>
      <c r="E76" s="107"/>
      <c r="F76" s="24"/>
      <c r="G76" s="11">
        <f>G75*8%</f>
        <v>1070.6349714285716</v>
      </c>
    </row>
    <row r="77" spans="2:7" x14ac:dyDescent="0.25">
      <c r="B77" s="105" t="s">
        <v>79</v>
      </c>
      <c r="C77" s="106"/>
      <c r="D77" s="106"/>
      <c r="E77" s="107"/>
      <c r="F77" s="24"/>
      <c r="G77" s="11">
        <f>G75+G76</f>
        <v>14453.572114285716</v>
      </c>
    </row>
    <row r="78" spans="2:7" x14ac:dyDescent="0.25">
      <c r="B78" s="105" t="s">
        <v>80</v>
      </c>
      <c r="C78" s="106"/>
      <c r="D78" s="106"/>
      <c r="E78" s="107"/>
      <c r="F78" s="24" t="s">
        <v>234</v>
      </c>
      <c r="G78" s="24">
        <f>(E57+E60)/2</f>
        <v>702.5</v>
      </c>
    </row>
    <row r="79" spans="2:7" x14ac:dyDescent="0.25">
      <c r="B79" s="86" t="s">
        <v>81</v>
      </c>
      <c r="C79" s="87"/>
      <c r="D79" s="87"/>
      <c r="E79" s="87"/>
      <c r="F79" s="87"/>
      <c r="G79" s="88"/>
    </row>
    <row r="80" spans="2:7" x14ac:dyDescent="0.25">
      <c r="B80" s="105" t="s">
        <v>82</v>
      </c>
      <c r="C80" s="106"/>
      <c r="D80" s="106"/>
      <c r="E80" s="107"/>
      <c r="F80" s="24"/>
      <c r="G80" s="25">
        <v>15000</v>
      </c>
    </row>
    <row r="81" spans="2:7" x14ac:dyDescent="0.25">
      <c r="B81" s="105" t="s">
        <v>83</v>
      </c>
      <c r="C81" s="106"/>
      <c r="D81" s="106"/>
      <c r="E81" s="107"/>
      <c r="F81" s="24"/>
      <c r="G81" s="25">
        <f>G80/108%</f>
        <v>13888.888888888889</v>
      </c>
    </row>
    <row r="82" spans="2:7" x14ac:dyDescent="0.25">
      <c r="B82" s="105" t="s">
        <v>84</v>
      </c>
      <c r="C82" s="106"/>
      <c r="D82" s="106"/>
      <c r="E82" s="107"/>
      <c r="F82" s="24"/>
      <c r="G82" s="25">
        <f>G80-G81</f>
        <v>1111.1111111111113</v>
      </c>
    </row>
    <row r="83" spans="2:7" x14ac:dyDescent="0.25">
      <c r="B83" s="86" t="s">
        <v>85</v>
      </c>
      <c r="C83" s="87"/>
      <c r="D83" s="87"/>
      <c r="E83" s="87"/>
      <c r="F83" s="87"/>
      <c r="G83" s="88"/>
    </row>
    <row r="84" spans="2:7" x14ac:dyDescent="0.25">
      <c r="B84" s="105" t="s">
        <v>86</v>
      </c>
      <c r="C84" s="106"/>
      <c r="D84" s="106"/>
      <c r="E84" s="107"/>
      <c r="F84" s="24"/>
      <c r="G84" s="45">
        <f>(G73/G81)*100</f>
        <v>33.725001600000006</v>
      </c>
    </row>
  </sheetData>
  <mergeCells count="81">
    <mergeCell ref="B2:G2"/>
    <mergeCell ref="B40:E40"/>
    <mergeCell ref="B39:G39"/>
    <mergeCell ref="B34:E34"/>
    <mergeCell ref="B35:G35"/>
    <mergeCell ref="B36:E36"/>
    <mergeCell ref="B37:E37"/>
    <mergeCell ref="B38:E38"/>
    <mergeCell ref="B28:E28"/>
    <mergeCell ref="B29:E29"/>
    <mergeCell ref="B30:E30"/>
    <mergeCell ref="B31:E31"/>
    <mergeCell ref="B32:E32"/>
    <mergeCell ref="B33:E33"/>
    <mergeCell ref="F24:G24"/>
    <mergeCell ref="B23:E24"/>
    <mergeCell ref="B25:G25"/>
    <mergeCell ref="B26:E26"/>
    <mergeCell ref="B27:E27"/>
    <mergeCell ref="F20:G23"/>
    <mergeCell ref="B22:E22"/>
    <mergeCell ref="B3:G3"/>
    <mergeCell ref="B6:G6"/>
    <mergeCell ref="B7:B8"/>
    <mergeCell ref="C7:C8"/>
    <mergeCell ref="D7:D8"/>
    <mergeCell ref="E7:E8"/>
    <mergeCell ref="F7:F8"/>
    <mergeCell ref="G7:G8"/>
    <mergeCell ref="B14:F14"/>
    <mergeCell ref="B15:G15"/>
    <mergeCell ref="B18:F18"/>
    <mergeCell ref="B19:G19"/>
    <mergeCell ref="B21:E21"/>
    <mergeCell ref="B20:E20"/>
    <mergeCell ref="I17:K17"/>
    <mergeCell ref="I18:K18"/>
    <mergeCell ref="M6:O6"/>
    <mergeCell ref="M7:O7"/>
    <mergeCell ref="I27:P27"/>
    <mergeCell ref="O28:P28"/>
    <mergeCell ref="B43:G43"/>
    <mergeCell ref="B44:G44"/>
    <mergeCell ref="I28:I29"/>
    <mergeCell ref="J28:J29"/>
    <mergeCell ref="K28:K29"/>
    <mergeCell ref="L28:M28"/>
    <mergeCell ref="N28:N29"/>
    <mergeCell ref="B47:G47"/>
    <mergeCell ref="B48:B49"/>
    <mergeCell ref="C48:C49"/>
    <mergeCell ref="D48:D49"/>
    <mergeCell ref="E48:E49"/>
    <mergeCell ref="F48:F49"/>
    <mergeCell ref="G48:G49"/>
    <mergeCell ref="B58:F58"/>
    <mergeCell ref="B59:G59"/>
    <mergeCell ref="B62:F62"/>
    <mergeCell ref="B63:G63"/>
    <mergeCell ref="B64:E64"/>
    <mergeCell ref="F64:G67"/>
    <mergeCell ref="B65:E65"/>
    <mergeCell ref="B66:E66"/>
    <mergeCell ref="B67:E68"/>
    <mergeCell ref="F68:G68"/>
    <mergeCell ref="B69:G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84:E84"/>
    <mergeCell ref="B79:G79"/>
    <mergeCell ref="B80:E80"/>
    <mergeCell ref="B81:E81"/>
    <mergeCell ref="B82:E82"/>
    <mergeCell ref="B83:G8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8"/>
  <sheetViews>
    <sheetView topLeftCell="A12" workbookViewId="0">
      <selection activeCell="C33" sqref="C33:C36"/>
    </sheetView>
  </sheetViews>
  <sheetFormatPr baseColWidth="10" defaultRowHeight="15" x14ac:dyDescent="0.25"/>
  <cols>
    <col min="1" max="1" width="3.42578125" customWidth="1"/>
    <col min="2" max="2" width="34.42578125" style="4" customWidth="1"/>
    <col min="3" max="3" width="22.28515625" style="4" customWidth="1"/>
    <col min="4" max="4" width="8" style="4" customWidth="1"/>
  </cols>
  <sheetData>
    <row r="2" spans="2:4" ht="15" customHeight="1" x14ac:dyDescent="0.25">
      <c r="B2" s="54"/>
      <c r="C2" s="48"/>
      <c r="D2" s="49"/>
    </row>
    <row r="3" spans="2:4" x14ac:dyDescent="0.25">
      <c r="B3" s="56" t="s">
        <v>274</v>
      </c>
      <c r="C3" s="55"/>
      <c r="D3" s="50"/>
    </row>
    <row r="4" spans="2:4" x14ac:dyDescent="0.25">
      <c r="B4" s="53"/>
      <c r="C4" s="51"/>
      <c r="D4" s="52"/>
    </row>
    <row r="5" spans="2:4" x14ac:dyDescent="0.25">
      <c r="B5" s="143" t="s">
        <v>161</v>
      </c>
      <c r="C5" s="144"/>
      <c r="D5" s="145"/>
    </row>
    <row r="6" spans="2:4" x14ac:dyDescent="0.25">
      <c r="B6" s="81"/>
      <c r="C6" s="82"/>
      <c r="D6" s="83"/>
    </row>
    <row r="7" spans="2:4" x14ac:dyDescent="0.25">
      <c r="B7" s="124" t="s">
        <v>272</v>
      </c>
      <c r="C7" s="146">
        <v>9</v>
      </c>
      <c r="D7" s="147"/>
    </row>
    <row r="8" spans="2:4" x14ac:dyDescent="0.25">
      <c r="B8" s="125"/>
      <c r="C8" s="148"/>
      <c r="D8" s="149"/>
    </row>
    <row r="9" spans="2:4" x14ac:dyDescent="0.25">
      <c r="B9" s="124" t="s">
        <v>154</v>
      </c>
      <c r="C9" s="146">
        <v>9.5</v>
      </c>
      <c r="D9" s="147"/>
    </row>
    <row r="10" spans="2:4" x14ac:dyDescent="0.25">
      <c r="B10" s="125"/>
      <c r="C10" s="148"/>
      <c r="D10" s="149"/>
    </row>
    <row r="11" spans="2:4" x14ac:dyDescent="0.25">
      <c r="B11" s="124" t="s">
        <v>155</v>
      </c>
      <c r="C11" s="146">
        <v>9.1999999999999993</v>
      </c>
      <c r="D11" s="147"/>
    </row>
    <row r="12" spans="2:4" x14ac:dyDescent="0.25">
      <c r="B12" s="125"/>
      <c r="C12" s="148"/>
      <c r="D12" s="149"/>
    </row>
    <row r="13" spans="2:4" x14ac:dyDescent="0.25">
      <c r="B13" s="124" t="s">
        <v>156</v>
      </c>
      <c r="C13" s="146">
        <v>9.5</v>
      </c>
      <c r="D13" s="147"/>
    </row>
    <row r="14" spans="2:4" x14ac:dyDescent="0.25">
      <c r="B14" s="125"/>
      <c r="C14" s="148"/>
      <c r="D14" s="149"/>
    </row>
    <row r="15" spans="2:4" x14ac:dyDescent="0.25">
      <c r="B15" s="124" t="s">
        <v>157</v>
      </c>
      <c r="C15" s="146">
        <v>9</v>
      </c>
      <c r="D15" s="147"/>
    </row>
    <row r="16" spans="2:4" x14ac:dyDescent="0.25">
      <c r="B16" s="125"/>
      <c r="C16" s="148"/>
      <c r="D16" s="149"/>
    </row>
    <row r="17" spans="2:4" x14ac:dyDescent="0.25">
      <c r="B17" s="124" t="s">
        <v>158</v>
      </c>
      <c r="C17" s="146">
        <v>9</v>
      </c>
      <c r="D17" s="147"/>
    </row>
    <row r="18" spans="2:4" x14ac:dyDescent="0.25">
      <c r="B18" s="125"/>
      <c r="C18" s="148"/>
      <c r="D18" s="149"/>
    </row>
    <row r="19" spans="2:4" x14ac:dyDescent="0.25">
      <c r="B19" s="124" t="s">
        <v>159</v>
      </c>
      <c r="C19" s="150">
        <v>8</v>
      </c>
      <c r="D19" s="151"/>
    </row>
    <row r="20" spans="2:4" x14ac:dyDescent="0.25">
      <c r="B20" s="125"/>
      <c r="C20" s="152"/>
      <c r="D20" s="153"/>
    </row>
    <row r="21" spans="2:4" x14ac:dyDescent="0.25">
      <c r="B21" s="141" t="s">
        <v>160</v>
      </c>
      <c r="C21" s="150">
        <v>8.5</v>
      </c>
      <c r="D21" s="151"/>
    </row>
    <row r="22" spans="2:4" x14ac:dyDescent="0.25">
      <c r="B22" s="142"/>
      <c r="C22" s="152"/>
      <c r="D22" s="153"/>
    </row>
    <row r="23" spans="2:4" x14ac:dyDescent="0.25">
      <c r="B23" s="154" t="s">
        <v>162</v>
      </c>
      <c r="C23" s="146">
        <f>SUM(C7:C22)/8</f>
        <v>8.9625000000000004</v>
      </c>
      <c r="D23" s="147"/>
    </row>
    <row r="24" spans="2:4" x14ac:dyDescent="0.25">
      <c r="B24" s="154"/>
      <c r="C24" s="148"/>
      <c r="D24" s="149"/>
    </row>
    <row r="25" spans="2:4" x14ac:dyDescent="0.25">
      <c r="B25" s="155" t="s">
        <v>273</v>
      </c>
      <c r="C25" s="156"/>
      <c r="D25" s="157"/>
    </row>
    <row r="26" spans="2:4" ht="120.75" customHeight="1" x14ac:dyDescent="0.25">
      <c r="B26" s="99"/>
      <c r="C26" s="100"/>
      <c r="D26" s="101"/>
    </row>
    <row r="27" spans="2:4" ht="30" customHeight="1" x14ac:dyDescent="0.25">
      <c r="B27" s="115"/>
      <c r="C27" s="115"/>
      <c r="D27" s="115"/>
    </row>
    <row r="28" spans="2:4" x14ac:dyDescent="0.25">
      <c r="B28" s="115"/>
      <c r="C28" s="115"/>
      <c r="D28" s="115"/>
    </row>
  </sheetData>
  <mergeCells count="23">
    <mergeCell ref="B28:D28"/>
    <mergeCell ref="C11:D12"/>
    <mergeCell ref="C13:D14"/>
    <mergeCell ref="C15:D16"/>
    <mergeCell ref="C17:D18"/>
    <mergeCell ref="C19:D20"/>
    <mergeCell ref="C21:D22"/>
    <mergeCell ref="B26:D26"/>
    <mergeCell ref="B27:D27"/>
    <mergeCell ref="B23:B24"/>
    <mergeCell ref="C23:D24"/>
    <mergeCell ref="B25:D25"/>
    <mergeCell ref="B13:B14"/>
    <mergeCell ref="B15:B16"/>
    <mergeCell ref="B17:B18"/>
    <mergeCell ref="B19:B20"/>
    <mergeCell ref="B21:B22"/>
    <mergeCell ref="B5:D6"/>
    <mergeCell ref="B7:B8"/>
    <mergeCell ref="B9:B10"/>
    <mergeCell ref="B11:B12"/>
    <mergeCell ref="C7:D8"/>
    <mergeCell ref="C9:D10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2"/>
  <sheetViews>
    <sheetView workbookViewId="0">
      <selection activeCell="N24" sqref="N24"/>
    </sheetView>
  </sheetViews>
  <sheetFormatPr baseColWidth="10" defaultRowHeight="15" x14ac:dyDescent="0.25"/>
  <cols>
    <col min="1" max="1" width="3.28515625" customWidth="1"/>
    <col min="2" max="2" width="15.5703125" customWidth="1"/>
    <col min="3" max="3" width="10.140625" customWidth="1"/>
    <col min="4" max="4" width="5.85546875" bestFit="1" customWidth="1"/>
    <col min="5" max="5" width="13.5703125" customWidth="1"/>
    <col min="6" max="6" width="10" customWidth="1"/>
    <col min="7" max="7" width="10.140625" customWidth="1"/>
    <col min="8" max="8" width="11.140625" customWidth="1"/>
    <col min="9" max="9" width="8.5703125" customWidth="1"/>
    <col min="10" max="10" width="8.85546875" customWidth="1"/>
    <col min="11" max="11" width="11.85546875" customWidth="1"/>
    <col min="12" max="12" width="15.5703125" customWidth="1"/>
    <col min="14" max="14" width="21.7109375" bestFit="1" customWidth="1"/>
    <col min="15" max="15" width="10.28515625" customWidth="1"/>
    <col min="16" max="16" width="14.28515625" customWidth="1"/>
    <col min="17" max="17" width="6.7109375" bestFit="1" customWidth="1"/>
    <col min="18" max="18" width="9.28515625" bestFit="1" customWidth="1"/>
    <col min="19" max="19" width="7" bestFit="1" customWidth="1"/>
    <col min="20" max="20" width="13.85546875" bestFit="1" customWidth="1"/>
  </cols>
  <sheetData>
    <row r="2" spans="2:20" ht="15" customHeight="1" x14ac:dyDescent="0.25">
      <c r="B2" s="78" t="s">
        <v>264</v>
      </c>
      <c r="C2" s="79"/>
      <c r="D2" s="79"/>
      <c r="E2" s="79"/>
      <c r="F2" s="79"/>
      <c r="G2" s="79"/>
      <c r="H2" s="79"/>
      <c r="I2" s="79"/>
      <c r="J2" s="79"/>
      <c r="K2" s="79"/>
      <c r="L2" s="80"/>
      <c r="N2" s="62" t="s">
        <v>263</v>
      </c>
      <c r="O2" s="63"/>
      <c r="P2" s="63"/>
      <c r="Q2" s="63"/>
      <c r="R2" s="63"/>
      <c r="S2" s="63"/>
      <c r="T2" s="64"/>
    </row>
    <row r="3" spans="2:20" x14ac:dyDescent="0.25">
      <c r="B3" s="143"/>
      <c r="C3" s="144"/>
      <c r="D3" s="144"/>
      <c r="E3" s="144"/>
      <c r="F3" s="144"/>
      <c r="G3" s="144"/>
      <c r="H3" s="144"/>
      <c r="I3" s="144"/>
      <c r="J3" s="144"/>
      <c r="K3" s="144"/>
      <c r="L3" s="145"/>
      <c r="N3" s="158"/>
      <c r="O3" s="159"/>
      <c r="P3" s="159"/>
      <c r="Q3" s="159"/>
      <c r="R3" s="159"/>
      <c r="S3" s="159"/>
      <c r="T3" s="160"/>
    </row>
    <row r="4" spans="2:20" x14ac:dyDescent="0.25">
      <c r="B4" s="81"/>
      <c r="C4" s="82"/>
      <c r="D4" s="82"/>
      <c r="E4" s="82"/>
      <c r="F4" s="82"/>
      <c r="G4" s="82"/>
      <c r="H4" s="82"/>
      <c r="I4" s="82"/>
      <c r="J4" s="82"/>
      <c r="K4" s="82"/>
      <c r="L4" s="83"/>
      <c r="N4" s="65"/>
      <c r="O4" s="66"/>
      <c r="P4" s="66"/>
      <c r="Q4" s="66"/>
      <c r="R4" s="66"/>
      <c r="S4" s="66"/>
      <c r="T4" s="67"/>
    </row>
    <row r="5" spans="2:20" x14ac:dyDescent="0.25">
      <c r="B5" s="77" t="s">
        <v>248</v>
      </c>
      <c r="C5" s="77" t="s">
        <v>249</v>
      </c>
      <c r="D5" s="77" t="s">
        <v>261</v>
      </c>
      <c r="E5" s="77" t="s">
        <v>244</v>
      </c>
      <c r="F5" s="77" t="s">
        <v>17</v>
      </c>
      <c r="G5" s="77" t="s">
        <v>246</v>
      </c>
      <c r="H5" s="77" t="s">
        <v>247</v>
      </c>
      <c r="I5" s="155" t="s">
        <v>255</v>
      </c>
      <c r="J5" s="156"/>
      <c r="K5" s="157"/>
      <c r="L5" s="57" t="s">
        <v>245</v>
      </c>
      <c r="N5" s="57" t="s">
        <v>235</v>
      </c>
      <c r="O5" s="57" t="s">
        <v>236</v>
      </c>
      <c r="P5" s="57" t="s">
        <v>244</v>
      </c>
      <c r="Q5" s="57" t="s">
        <v>17</v>
      </c>
      <c r="R5" s="57" t="s">
        <v>246</v>
      </c>
      <c r="S5" s="57" t="s">
        <v>247</v>
      </c>
      <c r="T5" s="59" t="s">
        <v>245</v>
      </c>
    </row>
    <row r="6" spans="2:20" ht="30" x14ac:dyDescent="0.25">
      <c r="B6" s="72"/>
      <c r="C6" s="72"/>
      <c r="D6" s="72"/>
      <c r="E6" s="72"/>
      <c r="F6" s="72"/>
      <c r="G6" s="72"/>
      <c r="H6" s="72"/>
      <c r="I6" s="57" t="s">
        <v>251</v>
      </c>
      <c r="J6" s="57" t="s">
        <v>250</v>
      </c>
      <c r="K6" s="57" t="s">
        <v>252</v>
      </c>
      <c r="L6" s="57"/>
      <c r="N6" s="1" t="s">
        <v>237</v>
      </c>
      <c r="O6" s="1"/>
      <c r="P6" s="1"/>
      <c r="Q6" s="1"/>
      <c r="R6" s="1"/>
      <c r="S6" s="1"/>
      <c r="T6" s="1"/>
    </row>
    <row r="7" spans="2:20" x14ac:dyDescent="0.25">
      <c r="B7" s="1" t="s">
        <v>253</v>
      </c>
      <c r="C7" s="1"/>
      <c r="D7" s="1"/>
      <c r="E7" s="1"/>
      <c r="F7" s="1"/>
      <c r="G7" s="1"/>
      <c r="H7" s="1"/>
      <c r="I7" s="11"/>
      <c r="J7" s="11"/>
      <c r="K7" s="11"/>
      <c r="L7" s="1"/>
      <c r="N7" s="1" t="s">
        <v>238</v>
      </c>
      <c r="O7" s="1"/>
      <c r="P7" s="1"/>
      <c r="Q7" s="1"/>
      <c r="R7" s="1"/>
      <c r="S7" s="1"/>
      <c r="T7" s="1"/>
    </row>
    <row r="8" spans="2:20" x14ac:dyDescent="0.25">
      <c r="B8" s="1" t="s">
        <v>28</v>
      </c>
      <c r="C8" s="1"/>
      <c r="D8" s="1"/>
      <c r="E8" s="1"/>
      <c r="F8" s="1"/>
      <c r="G8" s="1"/>
      <c r="H8" s="1"/>
      <c r="I8" s="11"/>
      <c r="J8" s="11"/>
      <c r="K8" s="11"/>
      <c r="L8" s="1"/>
      <c r="N8" s="1" t="s">
        <v>239</v>
      </c>
      <c r="O8" s="1"/>
      <c r="P8" s="1"/>
      <c r="Q8" s="1"/>
      <c r="R8" s="1"/>
      <c r="S8" s="1"/>
      <c r="T8" s="1"/>
    </row>
    <row r="9" spans="2:20" x14ac:dyDescent="0.25">
      <c r="B9" s="1" t="s">
        <v>27</v>
      </c>
      <c r="C9" s="1"/>
      <c r="D9" s="1"/>
      <c r="E9" s="1"/>
      <c r="F9" s="1"/>
      <c r="G9" s="1"/>
      <c r="H9" s="1"/>
      <c r="I9" s="11"/>
      <c r="J9" s="11"/>
      <c r="K9" s="11"/>
      <c r="L9" s="1"/>
      <c r="N9" s="1" t="s">
        <v>240</v>
      </c>
      <c r="O9" s="1"/>
      <c r="P9" s="1"/>
      <c r="Q9" s="1"/>
      <c r="R9" s="1"/>
      <c r="S9" s="1"/>
      <c r="T9" s="1"/>
    </row>
    <row r="10" spans="2:20" x14ac:dyDescent="0.25">
      <c r="B10" s="1" t="s">
        <v>29</v>
      </c>
      <c r="C10" s="1"/>
      <c r="D10" s="1"/>
      <c r="E10" s="1"/>
      <c r="F10" s="1"/>
      <c r="G10" s="1"/>
      <c r="H10" s="1"/>
      <c r="I10" s="11"/>
      <c r="J10" s="11"/>
      <c r="K10" s="11"/>
      <c r="L10" s="1"/>
      <c r="N10" s="1" t="s">
        <v>33</v>
      </c>
      <c r="O10" s="1"/>
      <c r="P10" s="1"/>
      <c r="Q10" s="1"/>
      <c r="R10" s="1"/>
      <c r="S10" s="1"/>
      <c r="T10" s="1"/>
    </row>
    <row r="11" spans="2:20" x14ac:dyDescent="0.25">
      <c r="B11" s="1" t="s">
        <v>46</v>
      </c>
      <c r="C11" s="1"/>
      <c r="D11" s="1"/>
      <c r="E11" s="1"/>
      <c r="F11" s="1"/>
      <c r="G11" s="1"/>
      <c r="H11" s="1"/>
      <c r="I11" s="11"/>
      <c r="J11" s="11"/>
      <c r="K11" s="11"/>
      <c r="L11" s="1"/>
      <c r="N11" s="1" t="s">
        <v>120</v>
      </c>
      <c r="O11" s="1"/>
      <c r="P11" s="1"/>
      <c r="Q11" s="1"/>
      <c r="R11" s="1"/>
      <c r="S11" s="1"/>
      <c r="T11" s="1"/>
    </row>
    <row r="12" spans="2:20" x14ac:dyDescent="0.25">
      <c r="B12" s="1" t="s">
        <v>254</v>
      </c>
      <c r="C12" s="1"/>
      <c r="D12" s="1"/>
      <c r="E12" s="1"/>
      <c r="F12" s="1"/>
      <c r="G12" s="1"/>
      <c r="H12" s="1"/>
      <c r="I12" s="11"/>
      <c r="J12" s="11"/>
      <c r="K12" s="11"/>
      <c r="L12" s="1"/>
      <c r="N12" s="1" t="s">
        <v>241</v>
      </c>
      <c r="O12" s="1"/>
      <c r="P12" s="1"/>
      <c r="Q12" s="1"/>
      <c r="R12" s="1"/>
      <c r="S12" s="1"/>
      <c r="T12" s="1"/>
    </row>
    <row r="13" spans="2:20" x14ac:dyDescent="0.25">
      <c r="B13" s="1"/>
      <c r="C13" s="1"/>
      <c r="D13" s="1"/>
      <c r="E13" s="1"/>
      <c r="F13" s="1"/>
      <c r="G13" s="1"/>
      <c r="H13" s="1"/>
      <c r="I13" s="11"/>
      <c r="J13" s="11"/>
      <c r="K13" s="11"/>
      <c r="L13" s="1"/>
      <c r="N13" s="1" t="s">
        <v>242</v>
      </c>
      <c r="O13" s="1"/>
      <c r="P13" s="1"/>
      <c r="Q13" s="1"/>
      <c r="R13" s="1"/>
      <c r="S13" s="1"/>
      <c r="T13" s="1"/>
    </row>
    <row r="14" spans="2:20" x14ac:dyDescent="0.25">
      <c r="B14" s="22" t="s">
        <v>23</v>
      </c>
      <c r="C14" s="22"/>
      <c r="D14" s="22"/>
      <c r="E14" s="22"/>
      <c r="F14" s="22"/>
      <c r="G14" s="22"/>
      <c r="H14" s="22"/>
      <c r="I14" s="58"/>
      <c r="J14" s="58"/>
      <c r="K14" s="58"/>
      <c r="L14" s="22"/>
      <c r="N14" s="1" t="s">
        <v>243</v>
      </c>
      <c r="O14" s="1"/>
      <c r="P14" s="1"/>
      <c r="Q14" s="1"/>
      <c r="R14" s="1"/>
      <c r="S14" s="1"/>
      <c r="T14" s="1"/>
    </row>
    <row r="15" spans="2:20" x14ac:dyDescent="0.25"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N15" s="1" t="s">
        <v>44</v>
      </c>
      <c r="O15" s="1"/>
      <c r="P15" s="1"/>
      <c r="Q15" s="1"/>
      <c r="R15" s="1"/>
      <c r="S15" s="1"/>
      <c r="T15" s="1"/>
    </row>
    <row r="16" spans="2:20" x14ac:dyDescent="0.25">
      <c r="B16" s="86" t="s">
        <v>256</v>
      </c>
      <c r="C16" s="87"/>
      <c r="D16" s="87"/>
      <c r="E16" s="87"/>
      <c r="F16" s="87"/>
      <c r="G16" s="87"/>
      <c r="H16" s="87"/>
      <c r="I16" s="87"/>
      <c r="J16" s="87"/>
      <c r="K16" s="87"/>
      <c r="L16" s="88"/>
      <c r="N16" s="1"/>
      <c r="O16" s="1"/>
      <c r="P16" s="1"/>
      <c r="Q16" s="1"/>
      <c r="R16" s="1"/>
      <c r="S16" s="1"/>
      <c r="T16" s="1"/>
    </row>
    <row r="17" spans="2:20" x14ac:dyDescent="0.25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N17" s="22" t="s">
        <v>23</v>
      </c>
      <c r="O17" s="22"/>
      <c r="P17" s="22"/>
      <c r="Q17" s="22"/>
      <c r="R17" s="22"/>
      <c r="S17" s="22"/>
      <c r="T17" s="22"/>
    </row>
    <row r="18" spans="2:20" x14ac:dyDescent="0.25">
      <c r="B18" s="1" t="s">
        <v>257</v>
      </c>
      <c r="C18" s="1"/>
      <c r="D18" s="1"/>
      <c r="E18" s="1"/>
      <c r="F18" s="1"/>
      <c r="G18" s="1"/>
      <c r="H18" s="1"/>
      <c r="I18" s="13">
        <v>2000</v>
      </c>
      <c r="J18" s="12">
        <v>2000</v>
      </c>
      <c r="K18" s="12">
        <v>3000</v>
      </c>
      <c r="L18" s="1"/>
    </row>
    <row r="19" spans="2:20" x14ac:dyDescent="0.25">
      <c r="B19" s="1" t="s">
        <v>258</v>
      </c>
      <c r="C19" s="1"/>
      <c r="D19" s="1"/>
      <c r="E19" s="1"/>
      <c r="F19" s="1"/>
      <c r="G19" s="1"/>
      <c r="H19" s="1"/>
      <c r="I19" s="14">
        <v>2000</v>
      </c>
      <c r="J19" s="12">
        <v>2000</v>
      </c>
      <c r="K19" s="12">
        <v>3000</v>
      </c>
      <c r="L19" s="1"/>
    </row>
    <row r="20" spans="2:20" x14ac:dyDescent="0.25">
      <c r="B20" s="1" t="s">
        <v>259</v>
      </c>
      <c r="C20" s="1"/>
      <c r="D20" s="1"/>
      <c r="E20" s="1"/>
      <c r="F20" s="1"/>
      <c r="G20" s="1"/>
      <c r="H20" s="1"/>
      <c r="I20" s="14">
        <v>3000</v>
      </c>
      <c r="J20" s="12">
        <v>2000</v>
      </c>
      <c r="K20" s="12">
        <v>3000</v>
      </c>
      <c r="L20" s="1"/>
    </row>
    <row r="21" spans="2:20" x14ac:dyDescent="0.25">
      <c r="B21" s="1" t="s">
        <v>260</v>
      </c>
      <c r="C21" s="1"/>
      <c r="D21" s="1"/>
      <c r="E21" s="1"/>
      <c r="F21" s="1"/>
      <c r="G21" s="1"/>
      <c r="H21" s="1"/>
      <c r="I21" s="14">
        <v>3000</v>
      </c>
      <c r="J21" s="12">
        <v>2000</v>
      </c>
      <c r="K21" s="12">
        <v>3000</v>
      </c>
      <c r="L21" s="1"/>
    </row>
    <row r="22" spans="2:20" x14ac:dyDescent="0.25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</sheetData>
  <mergeCells count="11">
    <mergeCell ref="B2:L4"/>
    <mergeCell ref="N2:T4"/>
    <mergeCell ref="B16:L16"/>
    <mergeCell ref="B5:B6"/>
    <mergeCell ref="C5:C6"/>
    <mergeCell ref="D5:D6"/>
    <mergeCell ref="E5:E6"/>
    <mergeCell ref="F5:F6"/>
    <mergeCell ref="G5:G6"/>
    <mergeCell ref="H5:H6"/>
    <mergeCell ref="I5:K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Hoja1</vt:lpstr>
      <vt:lpstr>Hoja2</vt:lpstr>
      <vt:lpstr>Hoja3</vt:lpstr>
      <vt:lpstr>Hoja4</vt:lpstr>
      <vt:lpstr>Hoja5</vt:lpstr>
      <vt:lpstr>Hoja6</vt:lpstr>
      <vt:lpstr>Hoja7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Luffi</cp:lastModifiedBy>
  <dcterms:created xsi:type="dcterms:W3CDTF">2013-11-30T17:07:25Z</dcterms:created>
  <dcterms:modified xsi:type="dcterms:W3CDTF">2014-06-24T18:05:26Z</dcterms:modified>
</cp:coreProperties>
</file>